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K:\Business_Dev\Marketing\CRM\IR dokumenter\2022\Q3 2022\"/>
    </mc:Choice>
  </mc:AlternateContent>
  <xr:revisionPtr revIDLastSave="0" documentId="8_{EFBD1C9E-8E2B-4921-9F33-23CCB9857ABE}" xr6:coauthVersionLast="47" xr6:coauthVersionMax="47" xr10:uidLastSave="{00000000-0000-0000-0000-000000000000}"/>
  <bookViews>
    <workbookView xWindow="1035" yWindow="1155" windowWidth="27765" windowHeight="15045"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_xlnm.Print_Area" localSheetId="2">Notes!$A$1:$G$478</definedName>
    <definedName name="solver_adj" localSheetId="3" hidden="1">APM!$B$95</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APM!$F$76</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APM!$B$96</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8" i="2" l="1"/>
  <c r="E98" i="2"/>
  <c r="D98" i="2"/>
  <c r="C98" i="2"/>
  <c r="B98" i="2"/>
  <c r="F92" i="2"/>
  <c r="E92" i="2"/>
  <c r="D92" i="2"/>
  <c r="C92" i="2"/>
  <c r="B92" i="2"/>
  <c r="E113" i="2" l="1"/>
  <c r="E116" i="2" s="1"/>
  <c r="D113" i="2"/>
  <c r="F65" i="2"/>
  <c r="F30" i="2"/>
  <c r="B12" i="2"/>
  <c r="C113" i="2"/>
  <c r="C116" i="2" s="1"/>
  <c r="C106" i="2"/>
  <c r="C107" i="2" s="1"/>
  <c r="D106" i="2"/>
  <c r="D107" i="2" s="1"/>
  <c r="E106" i="2"/>
  <c r="E107" i="2" s="1"/>
  <c r="F106" i="2"/>
  <c r="B106" i="2"/>
  <c r="C115" i="2"/>
  <c r="D115" i="2"/>
  <c r="E115" i="2"/>
  <c r="D116" i="2"/>
  <c r="C84" i="2" l="1"/>
  <c r="D84" i="2"/>
  <c r="E84" i="2"/>
  <c r="C85" i="2"/>
  <c r="D85" i="2"/>
  <c r="E85" i="2"/>
  <c r="C86" i="2"/>
  <c r="D86" i="2"/>
  <c r="E86" i="2"/>
  <c r="F72" i="2"/>
  <c r="F73" i="2" s="1"/>
  <c r="C72" i="2"/>
  <c r="C73" i="2" s="1"/>
  <c r="D72" i="2"/>
  <c r="D73" i="2" s="1"/>
  <c r="E72" i="2"/>
  <c r="E73" i="2" s="1"/>
  <c r="B72" i="2"/>
  <c r="B60" i="2"/>
  <c r="C60" i="2"/>
  <c r="D60" i="2"/>
  <c r="E60" i="2"/>
  <c r="F50" i="2"/>
  <c r="E50" i="2"/>
  <c r="E53" i="2" s="1"/>
  <c r="D50" i="2"/>
  <c r="D52" i="2" s="1"/>
  <c r="B50" i="2"/>
  <c r="C50" i="2"/>
  <c r="C52" i="2" s="1"/>
  <c r="B37" i="2"/>
  <c r="C37" i="2"/>
  <c r="C40" i="2" s="1"/>
  <c r="D37" i="2"/>
  <c r="D40" i="2" s="1"/>
  <c r="E37" i="2"/>
  <c r="E42" i="2" s="1"/>
  <c r="F37" i="2"/>
  <c r="F41" i="2" s="1"/>
  <c r="C30" i="2"/>
  <c r="D30" i="2"/>
  <c r="E30" i="2"/>
  <c r="C31" i="2"/>
  <c r="D31" i="2"/>
  <c r="E31" i="2"/>
  <c r="F17" i="2"/>
  <c r="F18" i="2" s="1"/>
  <c r="E17" i="2"/>
  <c r="E18" i="2" s="1"/>
  <c r="E21" i="2" s="1"/>
  <c r="D17" i="2"/>
  <c r="D18" i="2" s="1"/>
  <c r="D21" i="2" s="1"/>
  <c r="C17" i="2"/>
  <c r="C18" i="2" s="1"/>
  <c r="C21" i="2" s="1"/>
  <c r="B17" i="2"/>
  <c r="B18" i="2" s="1"/>
  <c r="B21" i="2" s="1"/>
  <c r="E12" i="2"/>
  <c r="E20" i="2" s="1"/>
  <c r="D12" i="2"/>
  <c r="D20" i="2" s="1"/>
  <c r="C12" i="2"/>
  <c r="C20" i="2" s="1"/>
  <c r="F12" i="2"/>
  <c r="B20" i="2"/>
  <c r="F74" i="2" l="1"/>
  <c r="E52" i="2"/>
  <c r="D53" i="2"/>
  <c r="C53" i="2"/>
  <c r="D42" i="2"/>
  <c r="E40" i="2"/>
  <c r="C42" i="2"/>
  <c r="F115" i="2" l="1"/>
  <c r="B115" i="2"/>
  <c r="F113" i="2"/>
  <c r="F116" i="2" s="1"/>
  <c r="B113" i="2"/>
  <c r="B116" i="2" s="1"/>
  <c r="F86" i="2" l="1"/>
  <c r="F85" i="2"/>
  <c r="F84" i="2"/>
  <c r="F107" i="2" l="1"/>
  <c r="F52" i="2"/>
  <c r="F53" i="2"/>
  <c r="F60" i="2"/>
  <c r="F42" i="2"/>
  <c r="F31" i="2"/>
  <c r="F40" i="2" l="1"/>
  <c r="B107" i="2"/>
  <c r="B86" i="2"/>
  <c r="B85" i="2"/>
  <c r="B84" i="2"/>
  <c r="B73" i="2"/>
  <c r="B53" i="2"/>
  <c r="B52" i="2"/>
  <c r="B42" i="2"/>
  <c r="Q29" i="7"/>
  <c r="Q28" i="7"/>
  <c r="Z28" i="7"/>
  <c r="P29" i="7"/>
  <c r="P28" i="7"/>
  <c r="B30" i="2"/>
  <c r="B31" i="2"/>
  <c r="O29" i="7"/>
  <c r="O28" i="7"/>
  <c r="N28" i="7"/>
  <c r="N29" i="7"/>
  <c r="B40" i="2" l="1"/>
</calcChain>
</file>

<file path=xl/sharedStrings.xml><?xml version="1.0" encoding="utf-8"?>
<sst xmlns="http://schemas.openxmlformats.org/spreadsheetml/2006/main" count="688" uniqueCount="277">
  <si>
    <t>Full year</t>
  </si>
  <si>
    <t>Q3</t>
  </si>
  <si>
    <t>Q2</t>
  </si>
  <si>
    <t xml:space="preserve"> </t>
  </si>
  <si>
    <t>Return on equity (ROE)</t>
  </si>
  <si>
    <t>ROE annualised</t>
  </si>
  <si>
    <t>Komplett Bank ASA</t>
  </si>
  <si>
    <t>Total operating expenses</t>
  </si>
  <si>
    <t>Cost income ratio</t>
  </si>
  <si>
    <r>
      <t>Marketin</t>
    </r>
    <r>
      <rPr>
        <sz val="10"/>
        <color theme="1"/>
        <rFont val="Calibri"/>
        <family val="2"/>
        <scheme val="minor"/>
      </rPr>
      <t>g expenses</t>
    </r>
  </si>
  <si>
    <t>Cost / Income ratio (C/I)</t>
  </si>
  <si>
    <t>Earnings per share (EPS)</t>
  </si>
  <si>
    <t>Average total equity - AT1 capital</t>
  </si>
  <si>
    <t>Losses on loans</t>
  </si>
  <si>
    <t>Quarter</t>
  </si>
  <si>
    <t>Notes</t>
  </si>
  <si>
    <t>Note 1 - General accounting principles</t>
  </si>
  <si>
    <t>Note 2 - Loans to customers</t>
  </si>
  <si>
    <t>Loans to customers</t>
  </si>
  <si>
    <t>Amounts in NOK million</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</si>
  <si>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</si>
  <si>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</si>
  <si>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</si>
  <si>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</si>
  <si>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</si>
  <si>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</si>
  <si>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</si>
  <si>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</si>
  <si>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</si>
  <si>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</si>
  <si>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</si>
  <si>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</si>
  <si>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</si>
  <si>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</si>
  <si>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</si>
  <si>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</si>
  <si>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</si>
  <si>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Note 3 - Regulatory capital</t>
  </si>
  <si>
    <t>Share capital</t>
  </si>
  <si>
    <t>Deductions:</t>
  </si>
  <si>
    <t>Deferred tax assets and other intangible assets and deductions</t>
  </si>
  <si>
    <t>Additional Tier 1 capital</t>
  </si>
  <si>
    <t>Subordinated loans (Tier 2)</t>
  </si>
  <si>
    <t>Calculation basis</t>
  </si>
  <si>
    <t>Loans and deposits with credit institutions</t>
  </si>
  <si>
    <t>Certificates and bonds</t>
  </si>
  <si>
    <t>Other assets</t>
  </si>
  <si>
    <t>Core capital (%)</t>
  </si>
  <si>
    <t>Total capital (%)</t>
  </si>
  <si>
    <t>Financial instruments at fair value</t>
  </si>
  <si>
    <t>Certificates and bonds - level 2</t>
  </si>
  <si>
    <t>Total financial instruments at fair value</t>
  </si>
  <si>
    <t>Financial instruments at amortized cost</t>
  </si>
  <si>
    <t>Other receivables</t>
  </si>
  <si>
    <t>Deposits from and debt to customers</t>
  </si>
  <si>
    <t>Other debt</t>
  </si>
  <si>
    <t>Subordinated loans</t>
  </si>
  <si>
    <t>Total subordinated loans</t>
  </si>
  <si>
    <t>Interest income from loans to customers</t>
  </si>
  <si>
    <t>Interest income from loans and deposits with credit institutions</t>
  </si>
  <si>
    <t>Total interest income</t>
  </si>
  <si>
    <t>Total interest expenses</t>
  </si>
  <si>
    <t>Net interest income</t>
  </si>
  <si>
    <t>Insurance services</t>
  </si>
  <si>
    <t>Net commissions and fees</t>
  </si>
  <si>
    <t>Direct marketing expenses</t>
  </si>
  <si>
    <t>IT-expenses</t>
  </si>
  <si>
    <t>Other general administrative expenses</t>
  </si>
  <si>
    <t>External audit and related services</t>
  </si>
  <si>
    <t>Other consultants</t>
  </si>
  <si>
    <t>Insurance</t>
  </si>
  <si>
    <t>Cost income ratio ex. marketing</t>
  </si>
  <si>
    <t>n/a</t>
  </si>
  <si>
    <t>Loan loss ratio  (LLR)</t>
  </si>
  <si>
    <t xml:space="preserve"> Amounts in NOK million</t>
  </si>
  <si>
    <t>Taxes paid</t>
  </si>
  <si>
    <t>Change in impairments on loans to customers</t>
  </si>
  <si>
    <t>Net cash flow from operating activities</t>
  </si>
  <si>
    <t>Paid-in equity</t>
  </si>
  <si>
    <t>Net cash flow from financing activities</t>
  </si>
  <si>
    <t>Net cash flow for the period</t>
  </si>
  <si>
    <t>Effects of currency on loans and deposits with credit institutions in the period</t>
  </si>
  <si>
    <t>Q1</t>
  </si>
  <si>
    <t>Q4</t>
  </si>
  <si>
    <t>Interest expenses</t>
  </si>
  <si>
    <t>Total income</t>
  </si>
  <si>
    <t>Other expenses</t>
  </si>
  <si>
    <t>Tax expenses</t>
  </si>
  <si>
    <t>Deferred tax assets</t>
  </si>
  <si>
    <t>Fixed assets</t>
  </si>
  <si>
    <t>Total assets</t>
  </si>
  <si>
    <t>Senior unsecured bond</t>
  </si>
  <si>
    <t>Deferred tax</t>
  </si>
  <si>
    <t>Tax payable</t>
  </si>
  <si>
    <t>Total liabilities</t>
  </si>
  <si>
    <t>Retained earnings</t>
  </si>
  <si>
    <t>Total equity</t>
  </si>
  <si>
    <t>Total equity and liabilities</t>
  </si>
  <si>
    <t xml:space="preserve">Earnings per share </t>
  </si>
  <si>
    <t>Total financial assets measured at amortised cost</t>
  </si>
  <si>
    <t>Total financial liabilities measured at amortised cost</t>
  </si>
  <si>
    <t>Loan loss ratio annualised</t>
  </si>
  <si>
    <t>Impairment of loans</t>
  </si>
  <si>
    <t>Gross defaulted loans *</t>
  </si>
  <si>
    <t>Impairment of loans (stage 3)</t>
  </si>
  <si>
    <t>Exchange rate movements</t>
  </si>
  <si>
    <t>Macroeconomic model changes</t>
  </si>
  <si>
    <t>Increased expected credit loss</t>
  </si>
  <si>
    <t>Decreased expected credit loss</t>
  </si>
  <si>
    <t>Deposit coverage</t>
  </si>
  <si>
    <t>Net interest margin</t>
  </si>
  <si>
    <t>Interest bearing assets average</t>
  </si>
  <si>
    <t>Credit card loan yield</t>
  </si>
  <si>
    <t>Loan yield</t>
  </si>
  <si>
    <t xml:space="preserve">Diluted earnings per share </t>
  </si>
  <si>
    <t>Deposits yield</t>
  </si>
  <si>
    <t>Average deposits</t>
  </si>
  <si>
    <t>Interest expense from deposits</t>
  </si>
  <si>
    <t>Defaulted loans</t>
  </si>
  <si>
    <t xml:space="preserve">New financial assets originated </t>
  </si>
  <si>
    <t xml:space="preserve">Assets derecognized </t>
  </si>
  <si>
    <t>Note 4 - Financial instruments</t>
  </si>
  <si>
    <t>Note 5 - Subordinated loan</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</si>
  <si>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</si>
  <si>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</si>
  <si>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</si>
  <si>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</si>
  <si>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</si>
  <si>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</si>
  <si>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</si>
  <si>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</si>
  <si>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</si>
  <si>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</si>
  <si>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</si>
  <si>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</si>
  <si>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</si>
  <si>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</si>
  <si>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</si>
  <si>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</si>
  <si>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Provisions to other bank connections</t>
  </si>
  <si>
    <t>Consumer loans</t>
  </si>
  <si>
    <t>NO/FI/SE</t>
  </si>
  <si>
    <t>NO/SE</t>
  </si>
  <si>
    <t>Covered bonds</t>
  </si>
  <si>
    <t>+/- Change in stage 3 impairment of loans in the period</t>
  </si>
  <si>
    <t>Realized losses and effects of portfolio sales in the period</t>
  </si>
  <si>
    <t xml:space="preserve">The condensed interim financial statements have been prepared in accordance with IAS 34, Interim
Financial Reporting.
All numbers in this report are in NOK 1,000,000 unless otherwise specified.
</t>
  </si>
  <si>
    <t>Profit/(loss) before tax</t>
  </si>
  <si>
    <t>Depreciation</t>
  </si>
  <si>
    <t>Change in gross loans to customers</t>
  </si>
  <si>
    <t>Effects of currency on loans to customers</t>
  </si>
  <si>
    <t>Change in accruals and other adjustments</t>
  </si>
  <si>
    <t>Payments for investments in fixed assets</t>
  </si>
  <si>
    <t>Payments for investments in intangible assets</t>
  </si>
  <si>
    <t>Lease payments</t>
  </si>
  <si>
    <t>Dividend payment</t>
  </si>
  <si>
    <t>Of which:</t>
  </si>
  <si>
    <t>Impairment 31.12.2021</t>
  </si>
  <si>
    <t xml:space="preserve">Reconciliation of gross loans to customers </t>
  </si>
  <si>
    <t>Book equity</t>
  </si>
  <si>
    <t>Additions:</t>
  </si>
  <si>
    <t>Phase-in effect of IFRS 9</t>
  </si>
  <si>
    <t>Additional value adjustment (AVA)</t>
  </si>
  <si>
    <t>Common equity Tier 1 including phase-in effect of IFRS 9</t>
  </si>
  <si>
    <t>Core capital including phase-in effect of IFRS 9</t>
  </si>
  <si>
    <t>Total capital including phase-in effect of IFRS 9</t>
  </si>
  <si>
    <t>Loans to retail customers and IFRS 9 phase-in effect</t>
  </si>
  <si>
    <t>Total calculation basis including phase-in effect of IFRS 9</t>
  </si>
  <si>
    <t>Total calculation basis excluding phase-in effect of IFRS 9</t>
  </si>
  <si>
    <t>Capital ratios including phase-in effect of IFRS 9</t>
  </si>
  <si>
    <t>Capital ratios excluding phase-in effect of IFRS 9</t>
  </si>
  <si>
    <t>Note 6 - Net interest income</t>
  </si>
  <si>
    <t>Commission income and fees</t>
  </si>
  <si>
    <t>Commission expenses and fees</t>
  </si>
  <si>
    <t>Profit/(loss) after tax</t>
  </si>
  <si>
    <t>Net gains/(losses) on certificates, bonds and currency</t>
  </si>
  <si>
    <t>Personnel expenses</t>
  </si>
  <si>
    <t>General and administrative expenses</t>
  </si>
  <si>
    <t>Intangible assets</t>
  </si>
  <si>
    <t>Share premium</t>
  </si>
  <si>
    <t>Other paid-in capital</t>
  </si>
  <si>
    <t>Net cash flow from investing activities</t>
  </si>
  <si>
    <t>Not allocated</t>
  </si>
  <si>
    <t>Adjusted profit/(loss) after tax</t>
  </si>
  <si>
    <t>NO</t>
  </si>
  <si>
    <t>FI</t>
  </si>
  <si>
    <t>SE</t>
  </si>
  <si>
    <t>Total income net of losses on loans</t>
  </si>
  <si>
    <t>Gross loans to customers</t>
  </si>
  <si>
    <t>Full year 2021</t>
  </si>
  <si>
    <t>Impairment opening balance</t>
  </si>
  <si>
    <t>Capital excluding phase-in effects of IFRS 9</t>
  </si>
  <si>
    <t>Common equity Tier 1 excluding phase-in effect of IFRS 9</t>
  </si>
  <si>
    <t>Core capital excluding phase-in effect of IFRS 9</t>
  </si>
  <si>
    <t>Total capital excluding phase-in effect of IFRS 9</t>
  </si>
  <si>
    <t>Total interest income calculated using the effective interest rate method</t>
  </si>
  <si>
    <t>Other interest income</t>
  </si>
  <si>
    <t>Interest expense from deposit customers</t>
  </si>
  <si>
    <t>Interest expense from subordinated loan (Tier 2)</t>
  </si>
  <si>
    <t>Total general and administrative expenses</t>
  </si>
  <si>
    <t>Total other expenses</t>
  </si>
  <si>
    <t>Average gross loans</t>
  </si>
  <si>
    <t>NPL ratio excluding lazy payers</t>
  </si>
  <si>
    <t>Change in deposits from customers</t>
  </si>
  <si>
    <t>Effects of currency on deposits from customers</t>
  </si>
  <si>
    <t>Net purchase and sale of certificates and bonds</t>
  </si>
  <si>
    <t xml:space="preserve">    Transfer from stage 3 to stage 2*</t>
  </si>
  <si>
    <t xml:space="preserve">    Transfer from stage 3 to stage 1*</t>
  </si>
  <si>
    <t>Lazy payers reclassified at balance sheet date (from stage 1 and 2 to stage 3)</t>
  </si>
  <si>
    <t>Calculation basis credit risk including phase-in effect of IFRS 9</t>
  </si>
  <si>
    <t>Calculation basis operational risk (standardised approach)</t>
  </si>
  <si>
    <t>Subordinated loan (ISIN NO0010941131)</t>
  </si>
  <si>
    <t>Other interest expenses</t>
  </si>
  <si>
    <t>Other commission income and fees</t>
  </si>
  <si>
    <t>Total commission income and fees</t>
  </si>
  <si>
    <t>Other comission expenses and fees</t>
  </si>
  <si>
    <t>Total commission expenses and fees</t>
  </si>
  <si>
    <t>NPL ratio</t>
  </si>
  <si>
    <t>Lazy payers</t>
  </si>
  <si>
    <t>Gross loans</t>
  </si>
  <si>
    <t>NPL balance</t>
  </si>
  <si>
    <t>NPL balance excluding lazy payers</t>
  </si>
  <si>
    <t>Payments to AT1 capital investors</t>
  </si>
  <si>
    <t>Cash and cash equivalents as at 1 January</t>
  </si>
  <si>
    <t>Cash and cash equivalents as at 30 September</t>
  </si>
  <si>
    <t>YTD 2022</t>
  </si>
  <si>
    <t>YTD 2021</t>
  </si>
  <si>
    <t>Cash Flow Statement</t>
  </si>
  <si>
    <t>Cards</t>
  </si>
  <si>
    <t>POS</t>
  </si>
  <si>
    <t>Q3 2022</t>
  </si>
  <si>
    <t>Q3 2021</t>
  </si>
  <si>
    <t>Gross loans to customers as at beginning of quarter</t>
  </si>
  <si>
    <t>Gross loans to customers as at 30 September 2022</t>
  </si>
  <si>
    <t>Gross loans to customers as at 30 September 2021</t>
  </si>
  <si>
    <t>Gross loans to customers as at 1 January 2022</t>
  </si>
  <si>
    <t>Gross loans to customers as at 1 January 2021</t>
  </si>
  <si>
    <t>Gross loans to customers as at 31 December 2021</t>
  </si>
  <si>
    <t>Reconciliation of impairment of loans</t>
  </si>
  <si>
    <t>Impairment as at beginning of quarter</t>
  </si>
  <si>
    <t>Impairment as at 30 September 2022</t>
  </si>
  <si>
    <t>Impairment as at 30 September 2021</t>
  </si>
  <si>
    <t>Impairment as at 1 January 2022</t>
  </si>
  <si>
    <t>Impairment as at 1 January 2021</t>
  </si>
  <si>
    <t>+/- Change in stage 1 and 2 impairments of loans  in the period</t>
  </si>
  <si>
    <t>Capital</t>
  </si>
  <si>
    <t>Other equity not included in core capital (foreseeable dividends)</t>
  </si>
  <si>
    <t>Common equity tier 1 (CET1) (%)</t>
  </si>
  <si>
    <t>nrk</t>
  </si>
  <si>
    <t>of which sales commissions to agents</t>
  </si>
  <si>
    <t>Note 7 - General administrative and other expenses</t>
  </si>
  <si>
    <t>Note 8 - Subsequent events </t>
  </si>
  <si>
    <t>The Board of Directors is not aware of any other events after the balance sheet that may be of material significance to the accounts.</t>
  </si>
  <si>
    <t>Additional Tier 1 capital investors (interest/dividend)</t>
  </si>
  <si>
    <t>Total equity - AT1 capital opening balance</t>
  </si>
  <si>
    <t>Total equity - AT1 capital closing balance</t>
  </si>
  <si>
    <t>ROE given 18% CET1</t>
  </si>
  <si>
    <t>Adjustment to achieve 18% CET1</t>
  </si>
  <si>
    <t>Equity given 18% CET1 opening balance</t>
  </si>
  <si>
    <t>Equity given 18% CET1 closing balance</t>
  </si>
  <si>
    <t>Average equity given 18% CET1</t>
  </si>
  <si>
    <t>Total operating expenses before losses on loans</t>
  </si>
  <si>
    <t>Gross loans opening balance</t>
  </si>
  <si>
    <t>Gross loans closing balance</t>
  </si>
  <si>
    <t>Loans and deposits with credit institutions opening balance</t>
  </si>
  <si>
    <t>Loans and deposits with credit institutions closing balance</t>
  </si>
  <si>
    <t>Net loans to customers opening balance</t>
  </si>
  <si>
    <t>Net loans to customers closing balance</t>
  </si>
  <si>
    <t>Average number of shares</t>
  </si>
  <si>
    <t>Average number of diluted shares</t>
  </si>
  <si>
    <t>Deposits opening balance</t>
  </si>
  <si>
    <t>Deposits closing balance</t>
  </si>
  <si>
    <t xml:space="preserve">The Bank is applying forward looking elements for its credit loss model, see the Annual Report for more
information regarding the credit loss model.
There are uncertainties related to the estimates as they are forward looking. As at 30 September 2022, the total loan loss provision related to macroeconomic factors amounted to NOK 21.3 million (30 September 2021: NOK 17.6 million). </t>
  </si>
  <si>
    <t xml:space="preserve">* Defaulted loans comprise loans that are 91 days or more overdue according to agreed payment schedule, and loans with other indications of unlikelihood to pay. Such loans continue to be considered defaulted regardless of future payment status. </t>
  </si>
  <si>
    <t>* mainly movements related to lazy payers</t>
  </si>
  <si>
    <t>Earnings per share adjusted</t>
  </si>
  <si>
    <t>Net interest margin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</si>
</sst>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_ ;_ * \-#,##0.0000_ ;_ * &quot;-&quot;??_ ;_ @_ "/>
    <numFmt numFmtId="172" formatCode="_-* #,##0.000000_-;\-* #,##0.000000_-;_-* &quot;-&quot;??_-;_-@_-"/>
    <numFmt numFmtId="173" formatCode="_-* #,##0_-;\-* #,##0_-;_-* &quot;-&quot;??_-;_-@_-"/>
    <numFmt numFmtId="174" formatCode="0.0%"/>
    <numFmt numFmtId="175" formatCode="0.00000"/>
    <numFmt numFmtId="176" formatCode="0.0000"/>
    <numFmt numFmtId="177" formatCode="0.0"/>
    <numFmt numFmtId="178" formatCode="mm/dd/yyyy\ hh:mm:ss"/>
    <numFmt numFmtId="179" formatCode="yyyy\-mm\-dd;@"/>
    <numFmt numFmtId="180" formatCode="0.0000%"/>
    <numFmt numFmtId="181" formatCode="_-* #,##0.00_-;\-* #,##0.00_-;_-* \-??_-;_-@_-"/>
    <numFmt numFmtId="182" formatCode="&quot;Yes&quot;;[Red]&quot;No&quot;"/>
    <numFmt numFmtId="183" formatCode="[&gt;0]General"/>
    <numFmt numFmtId="184" formatCode="_(&quot;kr&quot;\ * #,##0.00_);_(&quot;kr&quot;\ * \(#,##0.00\);_(&quot;kr&quot;\ * &quot;-&quot;??_);_(@_)"/>
    <numFmt numFmtId="185" formatCode="0.0000\ %"/>
  </numFmts>
  <fonts count="10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1"/>
      <name val="Calibri"/>
      <family val="2"/>
      <scheme val="minor"/>
    </font>
    <font>
      <b/>
      <sz val="12"/>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sz val="11"/>
      <name val="Arial"/>
      <family val="2"/>
    </font>
    <font>
      <sz val="10"/>
      <color rgb="FFFF0000"/>
      <name val="Arial"/>
      <family val="2"/>
    </font>
    <font>
      <b/>
      <sz val="10"/>
      <color theme="1"/>
      <name val="Arial"/>
      <family val="2"/>
    </font>
    <font>
      <sz val="8"/>
      <color theme="1"/>
      <name val="Arial"/>
      <family val="2"/>
    </font>
    <font>
      <b/>
      <sz val="14"/>
      <name val="Arial"/>
      <family val="2"/>
    </font>
    <font>
      <i/>
      <sz val="8"/>
      <name val="Arial"/>
      <family val="2"/>
    </font>
    <font>
      <i/>
      <sz val="8"/>
      <color theme="1"/>
      <name val="Arial"/>
      <family val="2"/>
    </font>
    <font>
      <sz val="11"/>
      <name val="Arial"/>
      <family val="1"/>
    </font>
    <font>
      <i/>
      <sz val="10"/>
      <color theme="1"/>
      <name val="Arial"/>
      <family val="2"/>
    </font>
    <font>
      <i/>
      <sz val="10"/>
      <name val="Arial"/>
      <family val="2"/>
    </font>
    <font>
      <b/>
      <i/>
      <sz val="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2">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bottom style="medium">
        <color rgb="FFE87722"/>
      </bottom>
      <diagonal/>
    </border>
    <border>
      <left/>
      <right/>
      <top style="thin">
        <color rgb="FFE87722"/>
      </top>
      <bottom style="thin">
        <color rgb="FFE877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auto="1"/>
      </right>
      <top/>
      <bottom style="thin">
        <color auto="1"/>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6107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5"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78"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9"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168" fontId="29"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0" fontId="26" fillId="0" borderId="0"/>
    <xf numFmtId="0" fontId="33" fillId="0" borderId="19" applyNumberFormat="0" applyFill="0" applyAlignment="0" applyProtection="0"/>
    <xf numFmtId="0" fontId="4" fillId="0" borderId="0">
      <alignment vertical="center"/>
    </xf>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22" fillId="11" borderId="0" applyNumberFormat="0" applyBorder="0" applyAlignment="0" applyProtection="0"/>
    <xf numFmtId="0" fontId="35" fillId="39" borderId="0" applyNumberFormat="0" applyBorder="0" applyAlignment="0" applyProtection="0"/>
    <xf numFmtId="0" fontId="22" fillId="15" borderId="0" applyNumberFormat="0" applyBorder="0" applyAlignment="0" applyProtection="0"/>
    <xf numFmtId="0" fontId="35" fillId="40" borderId="0" applyNumberFormat="0" applyBorder="0" applyAlignment="0" applyProtection="0"/>
    <xf numFmtId="0" fontId="22" fillId="19" borderId="0" applyNumberFormat="0" applyBorder="0" applyAlignment="0" applyProtection="0"/>
    <xf numFmtId="0" fontId="35" fillId="41" borderId="0" applyNumberFormat="0" applyBorder="0" applyAlignment="0" applyProtection="0"/>
    <xf numFmtId="0" fontId="22" fillId="23" borderId="0" applyNumberFormat="0" applyBorder="0" applyAlignment="0" applyProtection="0"/>
    <xf numFmtId="0" fontId="35" fillId="42" borderId="0" applyNumberFormat="0" applyBorder="0" applyAlignment="0" applyProtection="0"/>
    <xf numFmtId="0" fontId="22" fillId="27" borderId="0" applyNumberFormat="0" applyBorder="0" applyAlignment="0" applyProtection="0"/>
    <xf numFmtId="0" fontId="35" fillId="43" borderId="0" applyNumberFormat="0" applyBorder="0" applyAlignment="0" applyProtection="0"/>
    <xf numFmtId="0" fontId="22"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22" fillId="12" borderId="0" applyNumberFormat="0" applyBorder="0" applyAlignment="0" applyProtection="0"/>
    <xf numFmtId="0" fontId="35" fillId="45" borderId="0" applyNumberFormat="0" applyBorder="0" applyAlignment="0" applyProtection="0"/>
    <xf numFmtId="0" fontId="22" fillId="16" borderId="0" applyNumberFormat="0" applyBorder="0" applyAlignment="0" applyProtection="0"/>
    <xf numFmtId="0" fontId="35" fillId="46" borderId="0" applyNumberFormat="0" applyBorder="0" applyAlignment="0" applyProtection="0"/>
    <xf numFmtId="0" fontId="22" fillId="20" borderId="0" applyNumberFormat="0" applyBorder="0" applyAlignment="0" applyProtection="0"/>
    <xf numFmtId="0" fontId="35" fillId="41" borderId="0" applyNumberFormat="0" applyBorder="0" applyAlignment="0" applyProtection="0"/>
    <xf numFmtId="0" fontId="22" fillId="24" borderId="0" applyNumberFormat="0" applyBorder="0" applyAlignment="0" applyProtection="0"/>
    <xf numFmtId="0" fontId="35" fillId="44" borderId="0" applyNumberFormat="0" applyBorder="0" applyAlignment="0" applyProtection="0"/>
    <xf numFmtId="0" fontId="22" fillId="28" borderId="0" applyNumberFormat="0" applyBorder="0" applyAlignment="0" applyProtection="0"/>
    <xf numFmtId="0" fontId="35" fillId="47" borderId="0" applyNumberFormat="0" applyBorder="0" applyAlignment="0" applyProtection="0"/>
    <xf numFmtId="0" fontId="22" fillId="32"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8" fillId="13" borderId="0" applyNumberFormat="0" applyBorder="0" applyAlignment="0" applyProtection="0"/>
    <xf numFmtId="0" fontId="37" fillId="45" borderId="0" applyNumberFormat="0" applyBorder="0" applyAlignment="0" applyProtection="0"/>
    <xf numFmtId="0" fontId="38" fillId="17" borderId="0" applyNumberFormat="0" applyBorder="0" applyAlignment="0" applyProtection="0"/>
    <xf numFmtId="0" fontId="37" fillId="46" borderId="0" applyNumberFormat="0" applyBorder="0" applyAlignment="0" applyProtection="0"/>
    <xf numFmtId="0" fontId="38" fillId="21" borderId="0" applyNumberFormat="0" applyBorder="0" applyAlignment="0" applyProtection="0"/>
    <xf numFmtId="0" fontId="37" fillId="49" borderId="0" applyNumberFormat="0" applyBorder="0" applyAlignment="0" applyProtection="0"/>
    <xf numFmtId="0" fontId="38" fillId="25" borderId="0" applyNumberFormat="0" applyBorder="0" applyAlignment="0" applyProtection="0"/>
    <xf numFmtId="0" fontId="37" fillId="50" borderId="0" applyNumberFormat="0" applyBorder="0" applyAlignment="0" applyProtection="0"/>
    <xf numFmtId="0" fontId="38" fillId="29" borderId="0" applyNumberFormat="0" applyBorder="0" applyAlignment="0" applyProtection="0"/>
    <xf numFmtId="0" fontId="37" fillId="51" borderId="0" applyNumberFormat="0" applyBorder="0" applyAlignment="0" applyProtection="0"/>
    <xf numFmtId="0" fontId="38" fillId="33"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5" borderId="0" applyNumberFormat="0" applyBorder="0" applyAlignment="0" applyProtection="0"/>
    <xf numFmtId="0" fontId="39" fillId="39"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1" fillId="7" borderId="13"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3" fillId="40"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5" fillId="56" borderId="21" applyNumberFormat="0" applyAlignment="0" applyProtection="0"/>
    <xf numFmtId="0" fontId="46" fillId="0" borderId="22" applyNumberFormat="0" applyFill="0" applyAlignment="0" applyProtection="0"/>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8" fillId="56" borderId="21" applyNumberFormat="0" applyAlignment="0" applyProtection="0"/>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4"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39" fillId="39" borderId="0" applyNumberFormat="0" applyBorder="0" applyAlignment="0" applyProtection="0"/>
    <xf numFmtId="0" fontId="55" fillId="4" borderId="0" applyNumberFormat="0" applyBorder="0" applyAlignment="0" applyProtection="0"/>
    <xf numFmtId="0" fontId="45" fillId="56" borderId="21" applyNumberFormat="0" applyAlignment="0" applyProtection="0"/>
    <xf numFmtId="0" fontId="54" fillId="0" borderId="0" applyNumberFormat="0" applyFill="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xf numFmtId="0" fontId="28" fillId="0" borderId="0"/>
    <xf numFmtId="0" fontId="60" fillId="40" borderId="0" applyNumberFormat="0" applyBorder="0" applyAlignment="0" applyProtection="0"/>
    <xf numFmtId="0" fontId="61" fillId="3" borderId="0" applyNumberFormat="0" applyBorder="0" applyAlignment="0" applyProtection="0"/>
    <xf numFmtId="0" fontId="60" fillId="40" borderId="0" applyNumberFormat="0" applyBorder="0" applyAlignment="0" applyProtection="0"/>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33" fillId="0" borderId="19" applyNumberFormat="0" applyFill="0" applyAlignment="0" applyProtection="0"/>
    <xf numFmtId="0" fontId="62" fillId="57" borderId="7" applyNumberFormat="0" applyFill="0" applyBorder="0" applyAlignment="0" applyProtection="0">
      <alignment horizontal="left"/>
    </xf>
    <xf numFmtId="0" fontId="62" fillId="57" borderId="7" applyNumberFormat="0" applyFill="0" applyBorder="0" applyAlignment="0" applyProtection="0">
      <alignment horizontal="left"/>
    </xf>
    <xf numFmtId="0" fontId="63" fillId="0" borderId="23" applyNumberFormat="0" applyFill="0" applyAlignment="0" applyProtection="0"/>
    <xf numFmtId="0" fontId="63" fillId="0" borderId="2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4" fillId="0" borderId="24" applyNumberFormat="0" applyFill="0" applyAlignment="0" applyProtection="0"/>
    <xf numFmtId="0" fontId="64" fillId="0" borderId="0" applyNumberFormat="0" applyFill="0" applyBorder="0" applyAlignment="0" applyProtection="0"/>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2" borderId="27"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27" applyFont="0" applyProtection="0">
      <alignment horizontal="right" vertical="center"/>
    </xf>
    <xf numFmtId="9" fontId="4" fillId="62" borderId="27" applyFont="0" applyProtection="0">
      <alignment horizontal="righ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2" borderId="27" applyNumberFormat="0" applyFont="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65" fillId="0" borderId="0" applyNumberFormat="0" applyFill="0" applyBorder="0" applyAlignment="0" applyProtection="0">
      <alignment vertical="top"/>
      <protection locked="0"/>
    </xf>
    <xf numFmtId="0" fontId="46" fillId="0" borderId="22" applyNumberFormat="0" applyFill="0" applyAlignment="0" applyProtection="0"/>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7" fillId="39" borderId="0" applyNumberFormat="0" applyBorder="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9" fillId="6" borderId="13"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179" fontId="4" fillId="63" borderId="27"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179"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27"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77" fontId="4" fillId="63" borderId="27" applyFont="0">
      <alignment horizontal="right" vertical="center"/>
      <protection locked="0"/>
    </xf>
    <xf numFmtId="176" fontId="4" fillId="65" borderId="27" applyFont="0">
      <alignment vertical="center"/>
      <protection locked="0"/>
    </xf>
    <xf numFmtId="10" fontId="4" fillId="63" borderId="27" applyFont="0">
      <alignment horizontal="right" vertical="center"/>
      <protection locked="0"/>
    </xf>
    <xf numFmtId="9" fontId="4" fillId="63" borderId="27" applyFont="0">
      <alignment horizontal="right" vertical="center"/>
      <protection locked="0"/>
    </xf>
    <xf numFmtId="180" fontId="4" fillId="63" borderId="27" applyFont="0">
      <alignment horizontal="right" vertical="center"/>
      <protection locked="0"/>
    </xf>
    <xf numFmtId="174" fontId="4" fillId="63" borderId="27" applyFont="0">
      <alignment horizontal="right" vertical="center"/>
      <protection locked="0"/>
    </xf>
    <xf numFmtId="0" fontId="4" fillId="63" borderId="27" applyFont="0">
      <alignment horizontal="center" vertical="center" wrapText="1"/>
      <protection locked="0"/>
    </xf>
    <xf numFmtId="49" fontId="4" fillId="63" borderId="27"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3" fillId="40"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1" fillId="0" borderId="22" applyNumberFormat="0" applyFill="0" applyAlignment="0" applyProtection="0"/>
    <xf numFmtId="0" fontId="72" fillId="0" borderId="15" applyNumberFormat="0" applyFill="0" applyAlignment="0" applyProtection="0"/>
    <xf numFmtId="0" fontId="23" fillId="67" borderId="0">
      <alignment horizontal="right"/>
    </xf>
    <xf numFmtId="168" fontId="4"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2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3" fontId="3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8" fillId="56" borderId="21" applyNumberFormat="0" applyAlignment="0" applyProtection="0"/>
    <xf numFmtId="0" fontId="30" fillId="8" borderId="16" applyNumberFormat="0" applyAlignment="0" applyProtection="0"/>
    <xf numFmtId="0" fontId="6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22" applyNumberFormat="0" applyFill="0" applyAlignment="0" applyProtection="0"/>
    <xf numFmtId="0" fontId="75" fillId="0" borderId="0" applyNumberFormat="0" applyFill="0" applyBorder="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22" fillId="9" borderId="17"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181" fontId="4" fillId="0" borderId="0" applyFill="0" applyBorder="0" applyAlignment="0" applyProtection="0"/>
    <xf numFmtId="181"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76" fillId="68" borderId="0" applyNumberFormat="0" applyBorder="0" applyAlignment="0" applyProtection="0"/>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22" fillId="0" borderId="0"/>
    <xf numFmtId="0" fontId="73" fillId="0" borderId="0" applyNumberFormat="0" applyFont="0" applyFill="0" applyBorder="0"/>
    <xf numFmtId="0" fontId="23" fillId="0" borderId="0"/>
    <xf numFmtId="0" fontId="1" fillId="0" borderId="0"/>
    <xf numFmtId="0" fontId="1" fillId="0" borderId="0"/>
    <xf numFmtId="0" fontId="1" fillId="0" borderId="0"/>
    <xf numFmtId="0" fontId="1" fillId="0" borderId="0"/>
    <xf numFmtId="0" fontId="73" fillId="0" borderId="0" applyNumberFormat="0" applyFont="0" applyFill="0" applyBorder="0"/>
    <xf numFmtId="0" fontId="26" fillId="0" borderId="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26" fillId="0" borderId="0"/>
    <xf numFmtId="0" fontId="1" fillId="0" borderId="0"/>
    <xf numFmtId="0" fontId="32"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4" fillId="0" borderId="0"/>
    <xf numFmtId="0" fontId="26" fillId="0" borderId="0"/>
    <xf numFmtId="0" fontId="26" fillId="0" borderId="0"/>
    <xf numFmtId="0" fontId="26" fillId="0" borderId="0"/>
    <xf numFmtId="0" fontId="34" fillId="0" borderId="0"/>
    <xf numFmtId="0" fontId="1" fillId="0" borderId="0"/>
    <xf numFmtId="0" fontId="1" fillId="0" borderId="0"/>
    <xf numFmtId="0" fontId="4" fillId="0" borderId="0"/>
    <xf numFmtId="0" fontId="1" fillId="0" borderId="0"/>
    <xf numFmtId="0" fontId="34" fillId="0" borderId="0"/>
    <xf numFmtId="0" fontId="73" fillId="0" borderId="0" applyNumberFormat="0" applyFont="0" applyFill="0" applyBorder="0"/>
    <xf numFmtId="0" fontId="1" fillId="0" borderId="0"/>
    <xf numFmtId="0" fontId="31"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34" fillId="0" borderId="0"/>
    <xf numFmtId="0" fontId="4" fillId="0" borderId="0"/>
    <xf numFmtId="0" fontId="22" fillId="0" borderId="0"/>
    <xf numFmtId="0" fontId="35" fillId="0" borderId="0"/>
    <xf numFmtId="0" fontId="1" fillId="0" borderId="0"/>
    <xf numFmtId="0" fontId="22" fillId="0" borderId="0"/>
    <xf numFmtId="0" fontId="1" fillId="0" borderId="0"/>
    <xf numFmtId="0" fontId="26" fillId="0" borderId="0"/>
    <xf numFmtId="0" fontId="22" fillId="0" borderId="0"/>
    <xf numFmtId="0" fontId="4" fillId="0" borderId="0"/>
    <xf numFmtId="0" fontId="4" fillId="0" borderId="0"/>
    <xf numFmtId="0" fontId="4" fillId="0" borderId="0"/>
    <xf numFmtId="0" fontId="26" fillId="0" borderId="0"/>
    <xf numFmtId="0" fontId="26" fillId="0" borderId="0"/>
    <xf numFmtId="0" fontId="22" fillId="0" borderId="0"/>
    <xf numFmtId="0" fontId="26"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alignment vertical="center"/>
    </xf>
    <xf numFmtId="0" fontId="4" fillId="0" borderId="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78" fillId="68" borderId="0" applyNumberFormat="0" applyBorder="0" applyAlignment="0" applyProtection="0"/>
    <xf numFmtId="0" fontId="79" fillId="5" borderId="0" applyNumberFormat="0" applyBorder="0" applyAlignment="0" applyProtection="0"/>
    <xf numFmtId="3" fontId="4" fillId="69" borderId="27" applyFont="0">
      <alignment horizontal="right" vertical="center"/>
      <protection locked="0"/>
    </xf>
    <xf numFmtId="177" fontId="4" fillId="69" borderId="27" applyFont="0">
      <alignment horizontal="right" vertical="center"/>
      <protection locked="0"/>
    </xf>
    <xf numFmtId="10" fontId="4" fillId="69" borderId="27" applyFont="0">
      <alignment horizontal="right" vertical="center"/>
      <protection locked="0"/>
    </xf>
    <xf numFmtId="9" fontId="4" fillId="69" borderId="27" applyFont="0">
      <alignment horizontal="right" vertical="center"/>
      <protection locked="0"/>
    </xf>
    <xf numFmtId="180" fontId="4" fillId="69" borderId="27" applyFont="0">
      <alignment horizontal="right" vertical="center"/>
      <protection locked="0"/>
    </xf>
    <xf numFmtId="174" fontId="4" fillId="69" borderId="27" applyFont="0">
      <alignment horizontal="right" vertical="center"/>
      <protection locked="0"/>
    </xf>
    <xf numFmtId="0" fontId="4" fillId="69" borderId="27" applyFont="0">
      <alignment horizontal="center" vertical="center" wrapText="1"/>
      <protection locked="0"/>
    </xf>
    <xf numFmtId="0" fontId="4" fillId="69" borderId="27" applyNumberFormat="0" applyFont="0">
      <alignment horizontal="center" vertical="center" wrapText="1"/>
      <protection locked="0"/>
    </xf>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3" fillId="0" borderId="19" applyNumberFormat="0" applyFill="0" applyAlignment="0" applyProtection="0"/>
    <xf numFmtId="0" fontId="81" fillId="0" borderId="10" applyNumberFormat="0" applyFill="0" applyAlignment="0" applyProtection="0"/>
    <xf numFmtId="0" fontId="63" fillId="0" borderId="23" applyNumberFormat="0" applyFill="0" applyAlignment="0" applyProtection="0"/>
    <xf numFmtId="0" fontId="82" fillId="0" borderId="11" applyNumberFormat="0" applyFill="0" applyAlignment="0" applyProtection="0"/>
    <xf numFmtId="0" fontId="64" fillId="0" borderId="24" applyNumberFormat="0" applyFill="0" applyAlignment="0" applyProtection="0"/>
    <xf numFmtId="0" fontId="83" fillId="0" borderId="12" applyNumberFormat="0" applyFill="0" applyAlignment="0" applyProtection="0"/>
    <xf numFmtId="0" fontId="64" fillId="0" borderId="0" applyNumberFormat="0" applyFill="0" applyBorder="0" applyAlignment="0" applyProtection="0"/>
    <xf numFmtId="0" fontId="83" fillId="0" borderId="0" applyNumberForma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73"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67" fillId="39"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8" fillId="68" borderId="0" applyNumberFormat="0" applyBorder="0" applyAlignment="0" applyProtection="0"/>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182"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5"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183" fontId="4" fillId="57" borderId="6" applyFont="0">
      <alignment horizontal="center" vertical="center" wrapText="1"/>
    </xf>
    <xf numFmtId="0" fontId="4" fillId="0" borderId="0"/>
    <xf numFmtId="0" fontId="4" fillId="0" borderId="0"/>
    <xf numFmtId="0" fontId="34" fillId="0" borderId="0"/>
    <xf numFmtId="0" fontId="4" fillId="0" borderId="0"/>
    <xf numFmtId="0" fontId="4" fillId="0" borderId="0"/>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176"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8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176"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4"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9" fontId="4" fillId="73" borderId="6">
      <alignmen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76"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6"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6"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80"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20" fillId="77" borderId="0"/>
    <xf numFmtId="0" fontId="57" fillId="0" borderId="0" applyNumberFormat="0" applyFill="0" applyBorder="0" applyAlignment="0" applyProtection="0"/>
    <xf numFmtId="0" fontId="7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1" fillId="0" borderId="0" applyNumberFormat="0" applyFill="0" applyBorder="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7" fillId="0" borderId="18"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168" fontId="4"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6" fillId="7" borderId="14"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6" fillId="52" borderId="0" applyNumberFormat="0" applyBorder="0" applyAlignment="0" applyProtection="0"/>
    <xf numFmtId="0" fontId="38" fillId="10" borderId="0" applyNumberFormat="0" applyBorder="0" applyAlignment="0" applyProtection="0"/>
    <xf numFmtId="0" fontId="36" fillId="53" borderId="0" applyNumberFormat="0" applyBorder="0" applyAlignment="0" applyProtection="0"/>
    <xf numFmtId="0" fontId="38" fillId="14" borderId="0" applyNumberFormat="0" applyBorder="0" applyAlignment="0" applyProtection="0"/>
    <xf numFmtId="0" fontId="36" fillId="54" borderId="0" applyNumberFormat="0" applyBorder="0" applyAlignment="0" applyProtection="0"/>
    <xf numFmtId="0" fontId="38" fillId="18" borderId="0" applyNumberFormat="0" applyBorder="0" applyAlignment="0" applyProtection="0"/>
    <xf numFmtId="0" fontId="36" fillId="49" borderId="0" applyNumberFormat="0" applyBorder="0" applyAlignment="0" applyProtection="0"/>
    <xf numFmtId="0" fontId="38" fillId="22" borderId="0" applyNumberFormat="0" applyBorder="0" applyAlignment="0" applyProtection="0"/>
    <xf numFmtId="0" fontId="36" fillId="50" borderId="0" applyNumberFormat="0" applyBorder="0" applyAlignment="0" applyProtection="0"/>
    <xf numFmtId="0" fontId="38" fillId="26" borderId="0" applyNumberFormat="0" applyBorder="0" applyAlignment="0" applyProtection="0"/>
    <xf numFmtId="0" fontId="36" fillId="55" borderId="0" applyNumberFormat="0" applyBorder="0" applyAlignment="0" applyProtection="0"/>
    <xf numFmtId="0" fontId="38" fillId="30" borderId="0" applyNumberFormat="0" applyBorder="0" applyAlignment="0" applyProtection="0"/>
    <xf numFmtId="184" fontId="4" fillId="0" borderId="0" applyFon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0" fillId="57" borderId="26"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2" fillId="0" borderId="0"/>
    <xf numFmtId="43" fontId="1" fillId="0" borderId="0" applyFont="0" applyFill="0" applyBorder="0" applyAlignment="0" applyProtection="0"/>
    <xf numFmtId="0" fontId="25"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0" fontId="1" fillId="0" borderId="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cellStyleXfs>
  <cellXfs count="314">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0" fontId="0" fillId="2" borderId="0" xfId="0" applyFill="1"/>
    <xf numFmtId="0" fontId="7" fillId="2" borderId="0" xfId="0" applyFont="1" applyFill="1" applyAlignment="1">
      <alignment vertical="center"/>
    </xf>
    <xf numFmtId="0" fontId="12" fillId="2" borderId="0" xfId="0" applyFont="1" applyFill="1" applyAlignment="1">
      <alignment horizontal="right"/>
    </xf>
    <xf numFmtId="0" fontId="3" fillId="2" borderId="8" xfId="0" applyFont="1" applyFill="1" applyBorder="1" applyAlignment="1">
      <alignment horizontal="right" vertical="center"/>
    </xf>
    <xf numFmtId="164" fontId="3" fillId="2" borderId="9"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ill="1" applyAlignment="1">
      <alignment horizontal="left" vertical="center"/>
    </xf>
    <xf numFmtId="164" fontId="0" fillId="2" borderId="0" xfId="0" applyNumberFormat="1" applyFill="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Alignment="1">
      <alignment horizontal="left"/>
    </xf>
    <xf numFmtId="164" fontId="14" fillId="2" borderId="0" xfId="0" applyNumberFormat="1" applyFont="1" applyFill="1" applyAlignment="1">
      <alignment horizontal="left"/>
    </xf>
    <xf numFmtId="0" fontId="15" fillId="2" borderId="0" xfId="0" applyFont="1" applyFill="1" applyAlignment="1">
      <alignment horizontal="left"/>
    </xf>
    <xf numFmtId="171" fontId="15" fillId="2" borderId="0" xfId="0" applyNumberFormat="1" applyFont="1" applyFill="1" applyAlignment="1">
      <alignment horizontal="left"/>
    </xf>
    <xf numFmtId="164" fontId="13" fillId="2" borderId="8" xfId="0" applyNumberFormat="1" applyFont="1" applyFill="1" applyBorder="1" applyAlignment="1">
      <alignment horizontal="left" indent="2"/>
    </xf>
    <xf numFmtId="164" fontId="3" fillId="2" borderId="0" xfId="0" applyNumberFormat="1" applyFont="1" applyFill="1"/>
    <xf numFmtId="164" fontId="2" fillId="2" borderId="0" xfId="0" applyNumberFormat="1" applyFont="1" applyFill="1"/>
    <xf numFmtId="165" fontId="0" fillId="2" borderId="0" xfId="0" applyNumberFormat="1" applyFill="1"/>
    <xf numFmtId="164" fontId="2" fillId="2" borderId="0" xfId="0" applyNumberFormat="1" applyFont="1" applyFill="1" applyAlignment="1">
      <alignment wrapText="1"/>
    </xf>
    <xf numFmtId="164" fontId="3" fillId="2" borderId="9" xfId="0" applyNumberFormat="1" applyFont="1" applyFill="1" applyBorder="1"/>
    <xf numFmtId="172"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applyFont="1" applyAlignment="1">
      <alignment vertical="center"/>
    </xf>
    <xf numFmtId="164" fontId="2" fillId="0" borderId="0" xfId="4" applyNumberFormat="1" applyFont="1"/>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0" fontId="8" fillId="0" borderId="0" xfId="0" applyFont="1"/>
    <xf numFmtId="0" fontId="3" fillId="0" borderId="0" xfId="0" applyFont="1" applyAlignment="1">
      <alignment horizontal="left" vertical="center"/>
    </xf>
    <xf numFmtId="165" fontId="3" fillId="0" borderId="0" xfId="0" applyNumberFormat="1" applyFont="1"/>
    <xf numFmtId="165" fontId="3" fillId="0" borderId="0" xfId="0" applyNumberFormat="1" applyFont="1" applyAlignment="1">
      <alignment horizontal="left" vertical="center"/>
    </xf>
    <xf numFmtId="164" fontId="9" fillId="0" borderId="0" xfId="4" applyNumberFormat="1" applyFont="1" applyAlignment="1">
      <alignment horizontal="center" vertical="center"/>
    </xf>
    <xf numFmtId="0" fontId="3" fillId="2" borderId="0" xfId="0" applyFont="1" applyFill="1" applyAlignment="1">
      <alignment vertical="center" wrapText="1"/>
    </xf>
    <xf numFmtId="164" fontId="3" fillId="2" borderId="0" xfId="4" applyNumberFormat="1" applyFont="1" applyFill="1" applyBorder="1" applyAlignment="1">
      <alignment horizontal="right" vertical="top"/>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173"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9" fontId="3" fillId="0" borderId="0" xfId="2" applyFont="1" applyFill="1" applyBorder="1" applyAlignment="1">
      <alignment vertical="center"/>
    </xf>
    <xf numFmtId="164" fontId="11" fillId="0" borderId="0" xfId="5" applyNumberFormat="1" applyFont="1" applyFill="1" applyBorder="1"/>
    <xf numFmtId="164" fontId="10" fillId="0" borderId="0" xfId="5" applyNumberFormat="1" applyFont="1" applyFill="1" applyBorder="1"/>
    <xf numFmtId="164" fontId="11" fillId="0" borderId="0" xfId="2" applyNumberFormat="1" applyFont="1" applyFill="1" applyBorder="1" applyAlignment="1">
      <alignment vertical="center"/>
    </xf>
    <xf numFmtId="164" fontId="3" fillId="0" borderId="0" xfId="5" applyNumberFormat="1" applyFont="1" applyFill="1" applyBorder="1"/>
    <xf numFmtId="164" fontId="2" fillId="0" borderId="0" xfId="2" applyNumberFormat="1" applyFont="1" applyFill="1" applyBorder="1" applyAlignment="1">
      <alignment vertical="center"/>
    </xf>
    <xf numFmtId="164" fontId="10" fillId="0" borderId="0" xfId="5" applyNumberFormat="1" applyFont="1" applyFill="1" applyBorder="1" applyAlignment="1">
      <alignment vertical="center"/>
    </xf>
    <xf numFmtId="164" fontId="3" fillId="0" borderId="0" xfId="5" applyNumberFormat="1" applyFont="1" applyFill="1" applyBorder="1" applyAlignment="1">
      <alignment vertical="center"/>
    </xf>
    <xf numFmtId="165" fontId="3" fillId="0" borderId="0" xfId="4" applyNumberFormat="1" applyFont="1" applyFill="1" applyBorder="1" applyAlignment="1">
      <alignment horizontal="center"/>
    </xf>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164" fontId="5" fillId="2" borderId="0" xfId="9" applyNumberFormat="1" applyFont="1" applyFill="1" applyBorder="1" applyAlignment="1">
      <alignment horizontal="left" vertical="center"/>
    </xf>
    <xf numFmtId="1" fontId="10" fillId="2" borderId="1" xfId="1" applyNumberFormat="1" applyFont="1" applyFill="1" applyBorder="1" applyAlignment="1">
      <alignment horizontal="right" vertical="center"/>
    </xf>
    <xf numFmtId="10" fontId="0" fillId="2" borderId="0" xfId="2" applyNumberFormat="1" applyFont="1" applyFill="1"/>
    <xf numFmtId="10" fontId="0" fillId="2" borderId="0" xfId="0" applyNumberFormat="1" applyFill="1"/>
    <xf numFmtId="164" fontId="5" fillId="2" borderId="31" xfId="9" applyNumberFormat="1" applyFont="1" applyFill="1" applyBorder="1" applyAlignment="1">
      <alignment horizontal="left" vertical="center"/>
    </xf>
    <xf numFmtId="0" fontId="29" fillId="0" borderId="0" xfId="0" applyFont="1"/>
    <xf numFmtId="0" fontId="18" fillId="0" borderId="0" xfId="0" applyFont="1"/>
    <xf numFmtId="3" fontId="0" fillId="0" borderId="0" xfId="0" applyNumberFormat="1"/>
    <xf numFmtId="0" fontId="89" fillId="2" borderId="0" xfId="0" applyFont="1" applyFill="1"/>
    <xf numFmtId="164" fontId="20" fillId="2" borderId="0" xfId="4" applyNumberFormat="1" applyFont="1" applyFill="1" applyBorder="1" applyAlignment="1">
      <alignment horizontal="right" vertical="top"/>
    </xf>
    <xf numFmtId="0" fontId="91" fillId="0" borderId="32" xfId="0" applyFont="1" applyBorder="1"/>
    <xf numFmtId="164" fontId="29" fillId="0" borderId="0" xfId="4" applyNumberFormat="1" applyFont="1" applyFill="1" applyBorder="1"/>
    <xf numFmtId="0" fontId="20" fillId="2" borderId="0" xfId="0" applyFont="1" applyFill="1" applyAlignment="1">
      <alignment vertical="center" wrapText="1"/>
    </xf>
    <xf numFmtId="0" fontId="92" fillId="0" borderId="3" xfId="0" applyFont="1" applyBorder="1"/>
    <xf numFmtId="14" fontId="27" fillId="0" borderId="3" xfId="0" applyNumberFormat="1" applyFont="1" applyBorder="1" applyAlignment="1">
      <alignment horizontal="right" vertical="center"/>
    </xf>
    <xf numFmtId="164" fontId="91" fillId="0" borderId="0" xfId="2" applyNumberFormat="1" applyFont="1" applyFill="1" applyBorder="1" applyAlignment="1">
      <alignment vertical="center"/>
    </xf>
    <xf numFmtId="164" fontId="91" fillId="0" borderId="0" xfId="5" applyNumberFormat="1" applyFont="1" applyFill="1" applyBorder="1"/>
    <xf numFmtId="164" fontId="29" fillId="0" borderId="0" xfId="2" applyNumberFormat="1" applyFont="1" applyFill="1" applyBorder="1" applyAlignment="1">
      <alignment vertical="center"/>
    </xf>
    <xf numFmtId="164" fontId="20" fillId="0" borderId="0" xfId="2" applyNumberFormat="1" applyFont="1" applyFill="1" applyBorder="1" applyAlignment="1">
      <alignment vertical="center"/>
    </xf>
    <xf numFmtId="164" fontId="4" fillId="0" borderId="0" xfId="2" applyNumberFormat="1" applyFont="1" applyFill="1" applyBorder="1" applyAlignment="1">
      <alignment vertical="center"/>
    </xf>
    <xf numFmtId="164" fontId="4" fillId="0" borderId="0" xfId="4" applyNumberFormat="1" applyFont="1" applyFill="1" applyBorder="1"/>
    <xf numFmtId="0" fontId="91" fillId="0" borderId="4" xfId="0" applyFont="1" applyBorder="1" applyAlignment="1">
      <alignment horizontal="left" vertical="center"/>
    </xf>
    <xf numFmtId="164" fontId="91" fillId="0" borderId="4" xfId="4" applyNumberFormat="1" applyFont="1" applyFill="1" applyBorder="1" applyAlignment="1">
      <alignment horizontal="left" vertical="center"/>
    </xf>
    <xf numFmtId="164" fontId="91" fillId="0" borderId="32" xfId="0" applyNumberFormat="1" applyFont="1" applyBorder="1"/>
    <xf numFmtId="0" fontId="91" fillId="0" borderId="0" xfId="0" applyFont="1"/>
    <xf numFmtId="0" fontId="29" fillId="0" borderId="0" xfId="0" applyFont="1" applyAlignment="1">
      <alignment wrapText="1"/>
    </xf>
    <xf numFmtId="164" fontId="29" fillId="0" borderId="0" xfId="0" applyNumberFormat="1" applyFont="1"/>
    <xf numFmtId="164" fontId="91" fillId="0" borderId="4" xfId="0" applyNumberFormat="1" applyFont="1" applyBorder="1" applyAlignment="1">
      <alignment horizontal="left" vertical="center"/>
    </xf>
    <xf numFmtId="166" fontId="5" fillId="2" borderId="2" xfId="2" applyNumberFormat="1" applyFont="1" applyFill="1" applyBorder="1" applyAlignment="1">
      <alignment horizontal="right" vertical="center"/>
    </xf>
    <xf numFmtId="0" fontId="91" fillId="2" borderId="9" xfId="0" applyFont="1" applyFill="1" applyBorder="1" applyAlignment="1">
      <alignment vertical="center"/>
    </xf>
    <xf numFmtId="14" fontId="87" fillId="0" borderId="0" xfId="0" applyNumberFormat="1" applyFont="1" applyAlignment="1">
      <alignment horizontal="right" vertical="center"/>
    </xf>
    <xf numFmtId="164" fontId="10" fillId="0" borderId="0" xfId="2" applyNumberFormat="1" applyFont="1" applyFill="1" applyBorder="1" applyAlignment="1">
      <alignment vertical="center"/>
    </xf>
    <xf numFmtId="14" fontId="27" fillId="0" borderId="0" xfId="0" applyNumberFormat="1" applyFont="1" applyAlignment="1">
      <alignment horizontal="right" vertical="center"/>
    </xf>
    <xf numFmtId="164" fontId="10" fillId="0" borderId="0" xfId="0" applyNumberFormat="1" applyFont="1"/>
    <xf numFmtId="164" fontId="11" fillId="0" borderId="0" xfId="0" applyNumberFormat="1" applyFont="1"/>
    <xf numFmtId="164" fontId="11" fillId="0" borderId="0" xfId="5" applyNumberFormat="1" applyFont="1" applyFill="1" applyBorder="1" applyAlignment="1">
      <alignment vertical="center"/>
    </xf>
    <xf numFmtId="164" fontId="2" fillId="0" borderId="0" xfId="0" applyNumberFormat="1" applyFont="1"/>
    <xf numFmtId="0" fontId="10" fillId="0" borderId="0" xfId="0" applyFont="1"/>
    <xf numFmtId="0" fontId="4" fillId="0" borderId="0" xfId="0" applyFont="1" applyAlignment="1">
      <alignment horizontal="left"/>
    </xf>
    <xf numFmtId="164" fontId="4" fillId="0" borderId="0" xfId="0" applyNumberFormat="1" applyFont="1"/>
    <xf numFmtId="0" fontId="4" fillId="0" borderId="0" xfId="0" applyFont="1" applyAlignment="1">
      <alignment horizontal="left" vertical="top" wrapText="1"/>
    </xf>
    <xf numFmtId="0" fontId="93" fillId="2" borderId="0" xfId="0" applyFont="1" applyFill="1" applyAlignment="1">
      <alignment vertical="center"/>
    </xf>
    <xf numFmtId="164" fontId="88" fillId="2" borderId="0" xfId="2" applyNumberFormat="1" applyFont="1" applyFill="1" applyBorder="1" applyAlignment="1">
      <alignment vertical="center"/>
    </xf>
    <xf numFmtId="0" fontId="20" fillId="2" borderId="0" xfId="0" applyFont="1" applyFill="1" applyAlignment="1">
      <alignment vertical="center"/>
    </xf>
    <xf numFmtId="0" fontId="90" fillId="2" borderId="0" xfId="0" applyFont="1" applyFill="1"/>
    <xf numFmtId="0" fontId="94" fillId="2" borderId="3" xfId="0" applyFont="1" applyFill="1" applyBorder="1"/>
    <xf numFmtId="14" fontId="87" fillId="2" borderId="3" xfId="0" applyNumberFormat="1" applyFont="1" applyFill="1" applyBorder="1" applyAlignment="1">
      <alignment horizontal="right" vertical="center"/>
    </xf>
    <xf numFmtId="0" fontId="4" fillId="2" borderId="0" xfId="0" applyFont="1" applyFill="1"/>
    <xf numFmtId="164" fontId="20" fillId="2" borderId="0" xfId="2" applyNumberFormat="1" applyFont="1" applyFill="1" applyBorder="1" applyAlignment="1">
      <alignment vertical="center"/>
    </xf>
    <xf numFmtId="164" fontId="20" fillId="2" borderId="32" xfId="5" applyNumberFormat="1" applyFont="1" applyFill="1" applyBorder="1"/>
    <xf numFmtId="0" fontId="4" fillId="2" borderId="0" xfId="0" applyFont="1" applyFill="1" applyAlignment="1">
      <alignment horizontal="left"/>
    </xf>
    <xf numFmtId="164" fontId="4" fillId="2" borderId="0" xfId="2" applyNumberFormat="1" applyFont="1" applyFill="1" applyBorder="1" applyAlignment="1">
      <alignment vertical="center"/>
    </xf>
    <xf numFmtId="0" fontId="4" fillId="2" borderId="0" xfId="0" applyFont="1" applyFill="1" applyAlignment="1">
      <alignment horizontal="left" vertical="top" wrapText="1"/>
    </xf>
    <xf numFmtId="0" fontId="20" fillId="2" borderId="4" xfId="0" applyFont="1" applyFill="1" applyBorder="1" applyAlignment="1">
      <alignment vertical="center"/>
    </xf>
    <xf numFmtId="0" fontId="4" fillId="2" borderId="34" xfId="0" applyFont="1" applyFill="1" applyBorder="1" applyAlignment="1">
      <alignment vertical="center"/>
    </xf>
    <xf numFmtId="164" fontId="4" fillId="2" borderId="34" xfId="2" applyNumberFormat="1" applyFont="1" applyFill="1" applyBorder="1" applyAlignment="1">
      <alignment vertical="center"/>
    </xf>
    <xf numFmtId="174" fontId="88" fillId="2" borderId="0" xfId="2" applyNumberFormat="1" applyFont="1" applyFill="1" applyBorder="1" applyAlignment="1">
      <alignment vertical="center"/>
    </xf>
    <xf numFmtId="0" fontId="87" fillId="2" borderId="0" xfId="0" applyFont="1" applyFill="1" applyAlignment="1">
      <alignment horizontal="left" vertical="center"/>
    </xf>
    <xf numFmtId="0" fontId="95" fillId="2" borderId="3" xfId="0" applyFont="1" applyFill="1" applyBorder="1"/>
    <xf numFmtId="14" fontId="27" fillId="2" borderId="3" xfId="0" applyNumberFormat="1" applyFont="1" applyFill="1" applyBorder="1" applyAlignment="1">
      <alignment horizontal="right" vertical="center"/>
    </xf>
    <xf numFmtId="0" fontId="91" fillId="2" borderId="0" xfId="0" applyFont="1" applyFill="1" applyAlignment="1">
      <alignment vertical="center"/>
    </xf>
    <xf numFmtId="164" fontId="91" fillId="2" borderId="0" xfId="2" applyNumberFormat="1" applyFont="1" applyFill="1" applyBorder="1" applyAlignment="1">
      <alignment vertical="center"/>
    </xf>
    <xf numFmtId="164" fontId="91" fillId="2" borderId="32" xfId="5" applyNumberFormat="1" applyFont="1" applyFill="1" applyBorder="1"/>
    <xf numFmtId="0" fontId="29" fillId="2" borderId="0" xfId="0" applyFont="1" applyFill="1" applyAlignment="1">
      <alignment horizontal="left"/>
    </xf>
    <xf numFmtId="164" fontId="29" fillId="2" borderId="0" xfId="2" applyNumberFormat="1" applyFont="1" applyFill="1" applyBorder="1" applyAlignment="1">
      <alignment vertical="center"/>
    </xf>
    <xf numFmtId="0" fontId="29" fillId="2" borderId="0" xfId="0" applyFont="1" applyFill="1" applyAlignment="1">
      <alignment horizontal="left" vertical="top" wrapText="1"/>
    </xf>
    <xf numFmtId="0" fontId="29" fillId="2" borderId="0" xfId="0" applyFont="1" applyFill="1"/>
    <xf numFmtId="0" fontId="91" fillId="2" borderId="4" xfId="0" applyFont="1" applyFill="1" applyBorder="1" applyAlignment="1">
      <alignment vertical="center"/>
    </xf>
    <xf numFmtId="164" fontId="91" fillId="2" borderId="4" xfId="2" applyNumberFormat="1" applyFont="1" applyFill="1" applyBorder="1" applyAlignment="1">
      <alignment vertical="center"/>
    </xf>
    <xf numFmtId="164" fontId="20" fillId="2" borderId="32" xfId="5" applyNumberFormat="1" applyFont="1" applyFill="1" applyBorder="1" applyAlignment="1">
      <alignment vertical="center"/>
    </xf>
    <xf numFmtId="164" fontId="4" fillId="2" borderId="0" xfId="5" applyNumberFormat="1" applyFont="1" applyFill="1"/>
    <xf numFmtId="164" fontId="4" fillId="2" borderId="0" xfId="0" applyNumberFormat="1" applyFont="1" applyFill="1"/>
    <xf numFmtId="164" fontId="20" fillId="2" borderId="4" xfId="5" applyNumberFormat="1" applyFont="1" applyFill="1" applyBorder="1" applyAlignment="1">
      <alignment vertical="center"/>
    </xf>
    <xf numFmtId="164" fontId="4" fillId="2" borderId="34" xfId="5" applyNumberFormat="1" applyFont="1" applyFill="1" applyBorder="1" applyAlignment="1">
      <alignment vertical="center"/>
    </xf>
    <xf numFmtId="164" fontId="20" fillId="2" borderId="0" xfId="5" applyNumberFormat="1" applyFont="1" applyFill="1" applyBorder="1" applyAlignment="1">
      <alignment vertical="center"/>
    </xf>
    <xf numFmtId="9" fontId="4" fillId="2" borderId="0" xfId="2" applyFont="1" applyFill="1"/>
    <xf numFmtId="165" fontId="4" fillId="2" borderId="0" xfId="35" applyNumberFormat="1" applyFont="1" applyFill="1"/>
    <xf numFmtId="170" fontId="4" fillId="2" borderId="0" xfId="0" applyNumberFormat="1" applyFont="1" applyFill="1"/>
    <xf numFmtId="164" fontId="20" fillId="2" borderId="32" xfId="8" applyNumberFormat="1" applyFont="1" applyFill="1" applyBorder="1" applyAlignment="1">
      <alignment vertical="center"/>
    </xf>
    <xf numFmtId="1" fontId="87" fillId="2" borderId="3" xfId="0" applyNumberFormat="1" applyFont="1" applyFill="1" applyBorder="1" applyAlignment="1">
      <alignment horizontal="right" vertical="center"/>
    </xf>
    <xf numFmtId="164" fontId="4" fillId="2" borderId="0" xfId="35" applyNumberFormat="1" applyFont="1" applyFill="1" applyBorder="1" applyAlignment="1">
      <alignment vertical="center"/>
    </xf>
    <xf numFmtId="0" fontId="91" fillId="2" borderId="32" xfId="0" applyFont="1" applyFill="1" applyBorder="1" applyAlignment="1">
      <alignment horizontal="left" vertical="center"/>
    </xf>
    <xf numFmtId="164" fontId="20" fillId="2" borderId="32" xfId="0" applyNumberFormat="1" applyFont="1" applyFill="1" applyBorder="1" applyAlignment="1">
      <alignment horizontal="left" vertical="center"/>
    </xf>
    <xf numFmtId="164" fontId="20" fillId="2" borderId="0" xfId="0" applyNumberFormat="1" applyFont="1" applyFill="1"/>
    <xf numFmtId="164" fontId="4" fillId="2" borderId="1" xfId="0" applyNumberFormat="1" applyFont="1" applyFill="1" applyBorder="1"/>
    <xf numFmtId="164" fontId="20" fillId="2" borderId="32" xfId="0" applyNumberFormat="1" applyFont="1" applyFill="1" applyBorder="1"/>
    <xf numFmtId="164" fontId="20" fillId="2" borderId="4" xfId="0" applyNumberFormat="1" applyFont="1" applyFill="1" applyBorder="1"/>
    <xf numFmtId="0" fontId="20" fillId="2" borderId="0" xfId="0" applyFont="1" applyFill="1"/>
    <xf numFmtId="0" fontId="20" fillId="2" borderId="4" xfId="0" applyFont="1" applyFill="1" applyBorder="1"/>
    <xf numFmtId="0" fontId="20" fillId="2" borderId="4" xfId="0" applyFont="1" applyFill="1" applyBorder="1" applyAlignment="1">
      <alignment wrapText="1"/>
    </xf>
    <xf numFmtId="164" fontId="4" fillId="2" borderId="0" xfId="35" applyNumberFormat="1" applyFont="1" applyFill="1" applyBorder="1"/>
    <xf numFmtId="164" fontId="20" fillId="2" borderId="0" xfId="0" applyNumberFormat="1" applyFont="1" applyFill="1" applyAlignment="1">
      <alignment horizontal="left" vertical="center"/>
    </xf>
    <xf numFmtId="164" fontId="20" fillId="2" borderId="0" xfId="35" applyNumberFormat="1" applyFont="1" applyFill="1" applyBorder="1" applyAlignment="1">
      <alignment horizontal="center"/>
    </xf>
    <xf numFmtId="0" fontId="22" fillId="2" borderId="0" xfId="0" applyFont="1" applyFill="1"/>
    <xf numFmtId="0" fontId="94" fillId="2" borderId="8" xfId="0" applyFont="1" applyFill="1" applyBorder="1" applyAlignment="1">
      <alignment horizontal="left"/>
    </xf>
    <xf numFmtId="0" fontId="29" fillId="2" borderId="0" xfId="0" applyFont="1" applyFill="1" applyAlignment="1">
      <alignment vertical="center"/>
    </xf>
    <xf numFmtId="0" fontId="20" fillId="2" borderId="0" xfId="0" applyFont="1" applyFill="1" applyAlignment="1">
      <alignment horizontal="center" vertical="center"/>
    </xf>
    <xf numFmtId="0" fontId="29" fillId="2" borderId="0" xfId="0" applyFont="1" applyFill="1" applyAlignment="1">
      <alignment vertical="top"/>
    </xf>
    <xf numFmtId="0" fontId="21" fillId="2" borderId="0" xfId="0" applyFont="1" applyFill="1"/>
    <xf numFmtId="0" fontId="97" fillId="2" borderId="0" xfId="0" applyFont="1" applyFill="1" applyAlignment="1">
      <alignment vertical="center"/>
    </xf>
    <xf numFmtId="0" fontId="87" fillId="2" borderId="0" xfId="0" applyFont="1" applyFill="1" applyAlignment="1">
      <alignment horizontal="right" vertical="center" wrapText="1"/>
    </xf>
    <xf numFmtId="0" fontId="87" fillId="2" borderId="0" xfId="0" applyFont="1" applyFill="1" applyAlignment="1">
      <alignment horizontal="center" vertical="center" wrapText="1"/>
    </xf>
    <xf numFmtId="174" fontId="88" fillId="2" borderId="0" xfId="47" applyNumberFormat="1" applyFont="1" applyFill="1" applyBorder="1" applyAlignment="1">
      <alignment vertical="center"/>
    </xf>
    <xf numFmtId="164" fontId="91" fillId="2" borderId="0" xfId="47" applyNumberFormat="1" applyFont="1" applyFill="1" applyBorder="1" applyAlignment="1">
      <alignment vertical="center"/>
    </xf>
    <xf numFmtId="164" fontId="29" fillId="2" borderId="0" xfId="47" applyNumberFormat="1" applyFont="1" applyFill="1" applyBorder="1" applyAlignment="1">
      <alignment vertical="center"/>
    </xf>
    <xf numFmtId="164" fontId="91" fillId="2" borderId="4" xfId="47" applyNumberFormat="1" applyFont="1" applyFill="1" applyBorder="1" applyAlignment="1">
      <alignment vertical="center"/>
    </xf>
    <xf numFmtId="164" fontId="4" fillId="2" borderId="34" xfId="47" applyNumberFormat="1" applyFont="1" applyFill="1" applyBorder="1" applyAlignment="1">
      <alignment vertical="center"/>
    </xf>
    <xf numFmtId="9" fontId="4" fillId="2" borderId="0" xfId="47" applyFont="1" applyFill="1"/>
    <xf numFmtId="165" fontId="4" fillId="2" borderId="0" xfId="4" applyNumberFormat="1" applyFont="1" applyFill="1"/>
    <xf numFmtId="0" fontId="20" fillId="2" borderId="0" xfId="0" applyFont="1" applyFill="1" applyAlignment="1">
      <alignment horizontal="left" vertical="center"/>
    </xf>
    <xf numFmtId="9" fontId="91" fillId="2" borderId="0" xfId="47" applyFont="1" applyFill="1" applyBorder="1" applyAlignment="1">
      <alignment vertical="center"/>
    </xf>
    <xf numFmtId="0" fontId="98" fillId="2" borderId="3" xfId="0" applyFont="1" applyFill="1" applyBorder="1"/>
    <xf numFmtId="0" fontId="4" fillId="2" borderId="3" xfId="0" applyFont="1" applyFill="1" applyBorder="1"/>
    <xf numFmtId="14" fontId="20" fillId="2" borderId="3" xfId="0" applyNumberFormat="1" applyFont="1" applyFill="1" applyBorder="1" applyAlignment="1">
      <alignment horizontal="right" vertical="center"/>
    </xf>
    <xf numFmtId="14" fontId="91" fillId="2" borderId="3" xfId="0" applyNumberFormat="1" applyFont="1" applyFill="1" applyBorder="1" applyAlignment="1">
      <alignment horizontal="right" vertical="center"/>
    </xf>
    <xf numFmtId="14" fontId="20" fillId="2" borderId="0" xfId="0" applyNumberFormat="1" applyFont="1" applyFill="1" applyAlignment="1">
      <alignment horizontal="right" vertical="center"/>
    </xf>
    <xf numFmtId="0" fontId="20" fillId="2" borderId="0" xfId="0" applyFont="1" applyFill="1" applyAlignment="1">
      <alignment horizontal="left" vertical="top"/>
    </xf>
    <xf numFmtId="0" fontId="4" fillId="2" borderId="0" xfId="0" applyFont="1" applyFill="1" applyAlignment="1">
      <alignment horizontal="left" vertical="center"/>
    </xf>
    <xf numFmtId="0" fontId="20" fillId="2" borderId="32" xfId="0" applyFont="1" applyFill="1" applyBorder="1" applyAlignment="1">
      <alignment horizontal="left" vertical="center"/>
    </xf>
    <xf numFmtId="0" fontId="4" fillId="2" borderId="0" xfId="0" applyFont="1" applyFill="1" applyAlignment="1">
      <alignment horizontal="left" vertical="center" wrapText="1"/>
    </xf>
    <xf numFmtId="0" fontId="20" fillId="2" borderId="33" xfId="0" applyFont="1" applyFill="1" applyBorder="1" applyAlignment="1">
      <alignment horizontal="left" vertical="center"/>
    </xf>
    <xf numFmtId="0" fontId="20" fillId="2" borderId="33"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3" xfId="0" applyFont="1" applyFill="1" applyBorder="1"/>
    <xf numFmtId="166" fontId="4" fillId="2" borderId="0" xfId="47" applyNumberFormat="1" applyFont="1" applyFill="1" applyBorder="1" applyAlignment="1">
      <alignment horizontal="right" vertical="center"/>
    </xf>
    <xf numFmtId="0" fontId="2" fillId="2" borderId="0" xfId="0" applyFont="1" applyFill="1"/>
    <xf numFmtId="164" fontId="29" fillId="2" borderId="0" xfId="4" applyNumberFormat="1" applyFont="1" applyFill="1" applyBorder="1"/>
    <xf numFmtId="164" fontId="91" fillId="2" borderId="4" xfId="4" applyNumberFormat="1" applyFont="1" applyFill="1" applyBorder="1" applyAlignment="1">
      <alignment horizontal="center"/>
    </xf>
    <xf numFmtId="164" fontId="20" fillId="2" borderId="4" xfId="4" applyNumberFormat="1" applyFont="1" applyFill="1" applyBorder="1" applyAlignment="1">
      <alignment horizontal="center"/>
    </xf>
    <xf numFmtId="164" fontId="4" fillId="2" borderId="0" xfId="4" applyNumberFormat="1" applyFont="1" applyFill="1" applyBorder="1"/>
    <xf numFmtId="164" fontId="91" fillId="2" borderId="32" xfId="0" applyNumberFormat="1" applyFont="1" applyFill="1" applyBorder="1"/>
    <xf numFmtId="0" fontId="91" fillId="2" borderId="0" xfId="0" applyFont="1" applyFill="1"/>
    <xf numFmtId="0" fontId="97" fillId="2" borderId="0" xfId="0" applyFont="1" applyFill="1" applyAlignment="1">
      <alignment horizontal="left" indent="2"/>
    </xf>
    <xf numFmtId="164" fontId="98" fillId="2" borderId="0" xfId="4" applyNumberFormat="1" applyFont="1" applyFill="1" applyBorder="1"/>
    <xf numFmtId="0" fontId="91" fillId="2" borderId="32" xfId="0" applyFont="1" applyFill="1" applyBorder="1" applyAlignment="1">
      <alignment horizontal="left" vertical="center" wrapText="1"/>
    </xf>
    <xf numFmtId="164" fontId="20" fillId="2" borderId="32" xfId="4" applyNumberFormat="1" applyFont="1" applyFill="1" applyBorder="1" applyAlignment="1">
      <alignment horizontal="center"/>
    </xf>
    <xf numFmtId="0" fontId="91" fillId="2" borderId="4" xfId="0" applyFont="1" applyFill="1" applyBorder="1" applyAlignment="1">
      <alignment horizontal="left" vertical="center"/>
    </xf>
    <xf numFmtId="0" fontId="20" fillId="2" borderId="4" xfId="0" applyFont="1" applyFill="1" applyBorder="1" applyAlignment="1">
      <alignment horizontal="left" vertical="center"/>
    </xf>
    <xf numFmtId="164" fontId="20" fillId="2" borderId="4" xfId="0" applyNumberFormat="1" applyFont="1" applyFill="1" applyBorder="1" applyAlignment="1">
      <alignment horizontal="left" vertical="center"/>
    </xf>
    <xf numFmtId="164" fontId="20" fillId="0" borderId="32" xfId="0" applyNumberFormat="1" applyFont="1" applyBorder="1" applyAlignment="1">
      <alignment horizontal="left" vertical="center"/>
    </xf>
    <xf numFmtId="164" fontId="3" fillId="0" borderId="0" xfId="1" applyNumberFormat="1" applyFont="1" applyFill="1" applyBorder="1" applyAlignment="1">
      <alignment horizontal="left" vertical="center"/>
    </xf>
    <xf numFmtId="0" fontId="3" fillId="2" borderId="0" xfId="0" applyFont="1" applyFill="1" applyAlignment="1">
      <alignment horizontal="right" vertical="center"/>
    </xf>
    <xf numFmtId="0" fontId="87" fillId="2" borderId="8" xfId="0" applyFont="1" applyFill="1" applyBorder="1" applyAlignment="1">
      <alignment horizontal="right"/>
    </xf>
    <xf numFmtId="164" fontId="4" fillId="2" borderId="0" xfId="35" applyNumberFormat="1" applyFont="1" applyFill="1" applyAlignment="1">
      <alignment horizontal="center" vertical="center"/>
    </xf>
    <xf numFmtId="164" fontId="4" fillId="0" borderId="0" xfId="35" applyNumberFormat="1" applyFont="1" applyFill="1" applyAlignment="1">
      <alignment horizontal="center" vertical="center"/>
    </xf>
    <xf numFmtId="164" fontId="20" fillId="2" borderId="9" xfId="35" applyNumberFormat="1" applyFont="1" applyFill="1" applyBorder="1" applyAlignment="1">
      <alignment vertical="center"/>
    </xf>
    <xf numFmtId="164" fontId="90" fillId="2" borderId="0" xfId="35" applyNumberFormat="1" applyFont="1" applyFill="1" applyAlignment="1">
      <alignment horizontal="center" vertical="center"/>
    </xf>
    <xf numFmtId="164" fontId="20" fillId="2" borderId="9" xfId="35" applyNumberFormat="1" applyFont="1" applyFill="1" applyBorder="1" applyAlignment="1">
      <alignment horizontal="center" vertical="center"/>
    </xf>
    <xf numFmtId="164" fontId="20" fillId="2" borderId="0" xfId="35" applyNumberFormat="1" applyFont="1" applyFill="1" applyBorder="1" applyAlignment="1">
      <alignment horizontal="center" vertical="center"/>
    </xf>
    <xf numFmtId="164" fontId="4" fillId="2" borderId="0" xfId="35" applyNumberFormat="1" applyFont="1" applyFill="1" applyBorder="1" applyAlignment="1">
      <alignment horizontal="center" vertical="center"/>
    </xf>
    <xf numFmtId="0" fontId="89" fillId="2" borderId="35" xfId="0" applyFont="1" applyFill="1" applyBorder="1"/>
    <xf numFmtId="0" fontId="87" fillId="2" borderId="36" xfId="0" applyFont="1" applyFill="1" applyBorder="1" applyAlignment="1">
      <alignment horizontal="center" vertical="center"/>
    </xf>
    <xf numFmtId="0" fontId="20" fillId="2" borderId="37" xfId="0" applyFont="1" applyFill="1" applyBorder="1" applyAlignment="1">
      <alignment vertical="center" wrapText="1"/>
    </xf>
    <xf numFmtId="0" fontId="87" fillId="2" borderId="1" xfId="0" applyFont="1" applyFill="1" applyBorder="1" applyAlignment="1">
      <alignment horizontal="center" vertical="center" wrapText="1"/>
    </xf>
    <xf numFmtId="0" fontId="87" fillId="2" borderId="37" xfId="0" applyFont="1" applyFill="1" applyBorder="1" applyAlignment="1">
      <alignment horizontal="center" vertical="center" wrapText="1"/>
    </xf>
    <xf numFmtId="0" fontId="87" fillId="2" borderId="38" xfId="0" applyFont="1" applyFill="1" applyBorder="1" applyAlignment="1">
      <alignment horizontal="center" vertical="center" wrapText="1"/>
    </xf>
    <xf numFmtId="0" fontId="20" fillId="2" borderId="35" xfId="0" applyFont="1" applyFill="1" applyBorder="1" applyAlignment="1">
      <alignment vertical="center" wrapText="1"/>
    </xf>
    <xf numFmtId="0" fontId="87" fillId="2" borderId="35" xfId="0" applyFont="1" applyFill="1" applyBorder="1" applyAlignment="1">
      <alignment horizontal="right" vertical="center" wrapText="1"/>
    </xf>
    <xf numFmtId="0" fontId="87" fillId="2" borderId="36" xfId="0" applyFont="1" applyFill="1" applyBorder="1" applyAlignment="1">
      <alignment horizontal="center" vertical="center" wrapText="1"/>
    </xf>
    <xf numFmtId="0" fontId="4" fillId="2" borderId="35" xfId="0" applyFont="1" applyFill="1" applyBorder="1" applyAlignment="1">
      <alignment vertical="center" wrapText="1"/>
    </xf>
    <xf numFmtId="164" fontId="4" fillId="2" borderId="0" xfId="35" applyNumberFormat="1" applyFont="1" applyFill="1" applyBorder="1" applyAlignment="1">
      <alignment horizontal="right" vertical="top"/>
    </xf>
    <xf numFmtId="164" fontId="4" fillId="2" borderId="35" xfId="35" applyNumberFormat="1" applyFont="1" applyFill="1" applyBorder="1" applyAlignment="1">
      <alignment horizontal="right" vertical="top"/>
    </xf>
    <xf numFmtId="164" fontId="4" fillId="2" borderId="36" xfId="35" applyNumberFormat="1" applyFont="1" applyFill="1" applyBorder="1" applyAlignment="1">
      <alignment horizontal="right" vertical="top"/>
    </xf>
    <xf numFmtId="164" fontId="4" fillId="2" borderId="0" xfId="35" applyNumberFormat="1" applyFont="1" applyFill="1" applyBorder="1" applyAlignment="1">
      <alignment horizontal="right" vertical="center"/>
    </xf>
    <xf numFmtId="0" fontId="20" fillId="2" borderId="5" xfId="0" applyFont="1" applyFill="1" applyBorder="1" applyAlignment="1">
      <alignment vertical="center" wrapText="1"/>
    </xf>
    <xf numFmtId="164" fontId="20" fillId="2" borderId="2" xfId="35" applyNumberFormat="1" applyFont="1" applyFill="1" applyBorder="1" applyAlignment="1">
      <alignment horizontal="right" vertical="top"/>
    </xf>
    <xf numFmtId="164" fontId="20" fillId="2" borderId="5" xfId="35" applyNumberFormat="1" applyFont="1" applyFill="1" applyBorder="1" applyAlignment="1">
      <alignment horizontal="right" vertical="top"/>
    </xf>
    <xf numFmtId="164" fontId="20" fillId="2" borderId="6" xfId="35" applyNumberFormat="1" applyFont="1" applyFill="1" applyBorder="1" applyAlignment="1">
      <alignment horizontal="right" vertical="top"/>
    </xf>
    <xf numFmtId="164" fontId="20" fillId="2" borderId="0" xfId="35" applyNumberFormat="1" applyFont="1" applyFill="1" applyBorder="1" applyAlignment="1">
      <alignment horizontal="right" vertical="top"/>
    </xf>
    <xf numFmtId="164" fontId="20" fillId="2" borderId="35" xfId="35" applyNumberFormat="1" applyFont="1" applyFill="1" applyBorder="1" applyAlignment="1">
      <alignment horizontal="right" vertical="top"/>
    </xf>
    <xf numFmtId="164" fontId="20" fillId="2" borderId="36" xfId="35" applyNumberFormat="1" applyFont="1" applyFill="1" applyBorder="1" applyAlignment="1">
      <alignment horizontal="right" vertical="top"/>
    </xf>
    <xf numFmtId="0" fontId="20" fillId="2" borderId="39" xfId="0" applyFont="1" applyFill="1" applyBorder="1" applyAlignment="1">
      <alignment vertical="center" wrapText="1"/>
    </xf>
    <xf numFmtId="164" fontId="20" fillId="2" borderId="4" xfId="35" applyNumberFormat="1" applyFont="1" applyFill="1" applyBorder="1" applyAlignment="1">
      <alignment horizontal="right" vertical="top"/>
    </xf>
    <xf numFmtId="164" fontId="20" fillId="2" borderId="39" xfId="35" applyNumberFormat="1" applyFont="1" applyFill="1" applyBorder="1" applyAlignment="1">
      <alignment horizontal="right" vertical="top"/>
    </xf>
    <xf numFmtId="164" fontId="20" fillId="2" borderId="40" xfId="35" applyNumberFormat="1" applyFont="1" applyFill="1" applyBorder="1" applyAlignment="1">
      <alignment horizontal="right" vertical="top"/>
    </xf>
    <xf numFmtId="164" fontId="4" fillId="2" borderId="0" xfId="35" applyNumberFormat="1" applyFont="1" applyFill="1" applyBorder="1" applyAlignment="1">
      <alignment horizontal="right" vertical="top" indent="1"/>
    </xf>
    <xf numFmtId="1" fontId="87" fillId="2" borderId="3" xfId="0" applyNumberFormat="1" applyFont="1" applyFill="1" applyBorder="1" applyAlignment="1">
      <alignment horizontal="right"/>
    </xf>
    <xf numFmtId="164" fontId="20" fillId="2" borderId="2" xfId="0" applyNumberFormat="1" applyFont="1" applyFill="1" applyBorder="1" applyAlignment="1">
      <alignment horizontal="left" vertical="center"/>
    </xf>
    <xf numFmtId="0" fontId="98" fillId="2" borderId="0" xfId="0" applyFont="1" applyFill="1"/>
    <xf numFmtId="0" fontId="99" fillId="2" borderId="0" xfId="0" applyFont="1" applyFill="1"/>
    <xf numFmtId="0" fontId="20" fillId="2" borderId="2" xfId="0" applyFont="1" applyFill="1" applyBorder="1"/>
    <xf numFmtId="0" fontId="20" fillId="2" borderId="2" xfId="0" applyFont="1" applyFill="1" applyBorder="1" applyAlignment="1">
      <alignment horizontal="left" vertical="center"/>
    </xf>
    <xf numFmtId="0" fontId="20" fillId="2" borderId="2" xfId="0" applyFont="1" applyFill="1" applyBorder="1" applyAlignment="1">
      <alignment wrapText="1"/>
    </xf>
    <xf numFmtId="0" fontId="20" fillId="2" borderId="2" xfId="0" applyFont="1" applyFill="1" applyBorder="1" applyAlignment="1">
      <alignment horizontal="left" vertical="center" wrapText="1"/>
    </xf>
    <xf numFmtId="14" fontId="91" fillId="2" borderId="0" xfId="0" applyNumberFormat="1" applyFont="1" applyFill="1" applyAlignment="1">
      <alignment horizontal="right" vertical="center"/>
    </xf>
    <xf numFmtId="164" fontId="20" fillId="2" borderId="2" xfId="0" applyNumberFormat="1" applyFont="1" applyFill="1" applyBorder="1"/>
    <xf numFmtId="164" fontId="4" fillId="2" borderId="2" xfId="0" applyNumberFormat="1" applyFont="1" applyFill="1" applyBorder="1"/>
    <xf numFmtId="164" fontId="4" fillId="2" borderId="0" xfId="35" applyNumberFormat="1" applyFont="1" applyFill="1" applyBorder="1" applyAlignment="1">
      <alignment horizontal="left" vertical="center"/>
    </xf>
    <xf numFmtId="164" fontId="20" fillId="2" borderId="2" xfId="0" applyNumberFormat="1" applyFont="1" applyFill="1" applyBorder="1" applyAlignment="1">
      <alignment horizontal="center" vertical="center"/>
    </xf>
    <xf numFmtId="164" fontId="20" fillId="2" borderId="2" xfId="35" applyNumberFormat="1" applyFont="1" applyFill="1" applyBorder="1" applyAlignment="1">
      <alignment horizontal="center" vertical="center"/>
    </xf>
    <xf numFmtId="164" fontId="20" fillId="2" borderId="33" xfId="35" applyNumberFormat="1" applyFont="1" applyFill="1" applyBorder="1" applyAlignment="1">
      <alignment horizontal="center" vertical="center"/>
    </xf>
    <xf numFmtId="166" fontId="4" fillId="2" borderId="0" xfId="2" applyNumberFormat="1" applyFont="1" applyFill="1" applyBorder="1" applyAlignment="1">
      <alignment horizontal="right" vertical="center"/>
    </xf>
    <xf numFmtId="0" fontId="92" fillId="0" borderId="0" xfId="0" applyFont="1"/>
    <xf numFmtId="14" fontId="27" fillId="2" borderId="0" xfId="0" applyNumberFormat="1" applyFont="1" applyFill="1" applyAlignment="1">
      <alignment horizontal="right" vertical="center"/>
    </xf>
    <xf numFmtId="0" fontId="95" fillId="2" borderId="0" xfId="0" applyFont="1" applyFill="1"/>
    <xf numFmtId="0" fontId="29" fillId="2" borderId="0" xfId="0" applyFont="1" applyFill="1" applyAlignment="1">
      <alignment wrapText="1"/>
    </xf>
    <xf numFmtId="164" fontId="20" fillId="2" borderId="2" xfId="35" applyNumberFormat="1" applyFont="1" applyFill="1" applyBorder="1" applyAlignment="1">
      <alignment horizontal="center"/>
    </xf>
    <xf numFmtId="0" fontId="88" fillId="2" borderId="0" xfId="0" applyFont="1" applyFill="1" applyAlignment="1">
      <alignment horizontal="left" vertical="center"/>
    </xf>
    <xf numFmtId="165" fontId="88" fillId="2" borderId="0" xfId="0" applyNumberFormat="1" applyFont="1" applyFill="1" applyAlignment="1">
      <alignment horizontal="left" vertical="center"/>
    </xf>
    <xf numFmtId="43" fontId="16" fillId="0" borderId="2" xfId="1" applyFont="1" applyFill="1" applyBorder="1" applyAlignment="1">
      <alignment horizontal="right" vertical="center"/>
    </xf>
    <xf numFmtId="0" fontId="89" fillId="0" borderId="0" xfId="0" applyFont="1" applyAlignment="1">
      <alignment horizontal="left" vertical="center" wrapText="1"/>
    </xf>
    <xf numFmtId="43" fontId="16" fillId="2" borderId="0" xfId="1" applyFont="1" applyFill="1" applyBorder="1" applyAlignment="1">
      <alignment horizontal="right" vertical="center"/>
    </xf>
    <xf numFmtId="1" fontId="11" fillId="0" borderId="0" xfId="0" applyNumberFormat="1" applyFont="1"/>
    <xf numFmtId="0" fontId="11" fillId="0" borderId="0" xfId="0" applyFont="1"/>
    <xf numFmtId="1" fontId="2" fillId="0" borderId="0" xfId="0" applyNumberFormat="1" applyFont="1"/>
    <xf numFmtId="168" fontId="11" fillId="0" borderId="0" xfId="0" applyNumberFormat="1" applyFont="1"/>
    <xf numFmtId="0" fontId="11" fillId="2" borderId="0" xfId="0" applyFont="1" applyFill="1"/>
    <xf numFmtId="10" fontId="11" fillId="0" borderId="0" xfId="0" applyNumberFormat="1" applyFont="1"/>
    <xf numFmtId="9" fontId="11" fillId="0" borderId="0" xfId="0" applyNumberFormat="1" applyFont="1"/>
    <xf numFmtId="173" fontId="11" fillId="2" borderId="0" xfId="1" applyNumberFormat="1" applyFont="1" applyFill="1"/>
    <xf numFmtId="173" fontId="2" fillId="0" borderId="0" xfId="1" applyNumberFormat="1" applyFont="1"/>
    <xf numFmtId="173" fontId="2" fillId="0" borderId="0" xfId="0" applyNumberFormat="1" applyFont="1"/>
    <xf numFmtId="10" fontId="11" fillId="2" borderId="0" xfId="0" applyNumberFormat="1" applyFont="1" applyFill="1"/>
    <xf numFmtId="3" fontId="2" fillId="0" borderId="0" xfId="0" applyNumberFormat="1" applyFont="1"/>
    <xf numFmtId="10" fontId="2" fillId="2" borderId="0" xfId="2" applyNumberFormat="1" applyFont="1" applyFill="1"/>
    <xf numFmtId="174" fontId="2" fillId="0" borderId="0" xfId="0" applyNumberFormat="1" applyFont="1"/>
    <xf numFmtId="10" fontId="2" fillId="0" borderId="0" xfId="2" applyNumberFormat="1" applyFont="1"/>
    <xf numFmtId="185" fontId="2" fillId="0" borderId="0" xfId="2" applyNumberFormat="1" applyFont="1"/>
    <xf numFmtId="166" fontId="2" fillId="0" borderId="0" xfId="2" applyNumberFormat="1" applyFont="1"/>
    <xf numFmtId="173" fontId="2" fillId="0" borderId="0" xfId="1" applyNumberFormat="1" applyFont="1" applyFill="1"/>
    <xf numFmtId="0" fontId="4" fillId="0" borderId="0" xfId="0" applyFont="1" applyAlignment="1">
      <alignment horizontal="left" vertical="center"/>
    </xf>
    <xf numFmtId="0" fontId="2" fillId="0" borderId="0" xfId="0" applyFont="1" applyAlignment="1">
      <alignment horizontal="left" vertical="top" wrapText="1"/>
    </xf>
    <xf numFmtId="0" fontId="87" fillId="2" borderId="0" xfId="0" applyFont="1" applyFill="1" applyAlignment="1">
      <alignment horizontal="center" vertical="center" wrapText="1"/>
    </xf>
    <xf numFmtId="0" fontId="87" fillId="2" borderId="35" xfId="0" applyFont="1" applyFill="1" applyBorder="1" applyAlignment="1">
      <alignment horizontal="center" vertical="center" wrapText="1"/>
    </xf>
    <xf numFmtId="0" fontId="87" fillId="2" borderId="36" xfId="0" applyFont="1" applyFill="1" applyBorder="1" applyAlignment="1">
      <alignment horizontal="center" vertical="center" wrapText="1"/>
    </xf>
    <xf numFmtId="0" fontId="87" fillId="2" borderId="38" xfId="0" applyFont="1" applyFill="1" applyBorder="1" applyAlignment="1">
      <alignment horizontal="center" vertical="center" wrapText="1"/>
    </xf>
    <xf numFmtId="0" fontId="87" fillId="2" borderId="7"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2" borderId="1"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wrapText="1"/>
    </xf>
  </cellXfs>
  <cellStyles count="61071">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xfId="1" builtinId="3"/>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10" xfId="20429" xr:uid="{FBD09791-A6AC-42D9-A07E-B529CAAE0845}"/>
    <cellStyle name="Komma 2" xfId="4" xr:uid="{DA469C91-C86B-44BC-B90E-787307BD3A79}"/>
    <cellStyle name="Komma 2 10" xfId="61067" xr:uid="{D5F608DD-76DF-4840-9DD7-FE1712847408}"/>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2 6" xfId="61070" xr:uid="{F43C753B-ADF3-47B3-930B-DB76A248F19E}"/>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3 9" xfId="61068" xr:uid="{FE846CC3-D243-400F-A7D0-92DADCDA2A75}"/>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 8" xfId="61069" xr:uid="{96F4E9DE-7F84-4062-997F-66B4BBC2CAFA}"/>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xfId="2" builtinId="5"/>
    <cellStyle name="Percent 2" xfId="40" xr:uid="{27C94808-F663-46BA-A50F-63239721AC81}"/>
    <cellStyle name="Percent 3" xfId="47" xr:uid="{9D3D6D13-129B-4BCB-A77B-A2A528F60C14}"/>
    <cellStyle name="Porcentual 2" xfId="23062" xr:uid="{676430C4-5C56-4F90-A7A6-BC7BC3722DB6}"/>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AE61"/>
  <sheetViews>
    <sheetView tabSelected="1" zoomScale="75" zoomScaleNormal="75" workbookViewId="0">
      <selection activeCell="F28" sqref="F28"/>
    </sheetView>
  </sheetViews>
  <sheetFormatPr defaultColWidth="11.42578125" defaultRowHeight="15" x14ac:dyDescent="0.25"/>
  <cols>
    <col min="1" max="1" width="47.42578125" style="6" customWidth="1"/>
    <col min="2" max="21" width="12.85546875" style="6" customWidth="1"/>
    <col min="22" max="22" width="12.85546875" style="6" bestFit="1" customWidth="1"/>
    <col min="23" max="26" width="12.85546875" style="6" customWidth="1"/>
    <col min="27" max="16384" width="11.42578125" style="6"/>
  </cols>
  <sheetData>
    <row r="1" spans="1:31" x14ac:dyDescent="0.25">
      <c r="B1" s="8" t="s">
        <v>14</v>
      </c>
      <c r="C1" s="8" t="s">
        <v>14</v>
      </c>
      <c r="D1" s="8" t="s">
        <v>14</v>
      </c>
      <c r="E1" s="8" t="s">
        <v>14</v>
      </c>
      <c r="F1" s="8" t="s">
        <v>14</v>
      </c>
      <c r="G1" s="8" t="s">
        <v>14</v>
      </c>
      <c r="H1" s="8" t="s">
        <v>14</v>
      </c>
      <c r="I1" s="8" t="s">
        <v>14</v>
      </c>
      <c r="J1" s="8" t="s">
        <v>14</v>
      </c>
      <c r="K1" s="8" t="s">
        <v>14</v>
      </c>
      <c r="L1" s="8" t="s">
        <v>14</v>
      </c>
      <c r="M1" s="8" t="s">
        <v>14</v>
      </c>
      <c r="N1" s="8" t="s">
        <v>14</v>
      </c>
      <c r="O1" s="8" t="s">
        <v>14</v>
      </c>
      <c r="P1" s="8" t="s">
        <v>14</v>
      </c>
      <c r="Q1" s="8" t="s">
        <v>14</v>
      </c>
      <c r="R1" s="8" t="s">
        <v>14</v>
      </c>
      <c r="S1" s="8" t="s">
        <v>14</v>
      </c>
      <c r="T1" s="8" t="s">
        <v>14</v>
      </c>
      <c r="U1" s="8"/>
      <c r="W1" s="8" t="s">
        <v>0</v>
      </c>
      <c r="X1" s="8" t="s">
        <v>0</v>
      </c>
      <c r="Y1" s="8" t="s">
        <v>0</v>
      </c>
      <c r="Z1" s="8" t="s">
        <v>0</v>
      </c>
    </row>
    <row r="2" spans="1:31" x14ac:dyDescent="0.25">
      <c r="B2" s="8">
        <v>2018</v>
      </c>
      <c r="C2" s="8">
        <v>2018</v>
      </c>
      <c r="D2" s="8">
        <v>2018</v>
      </c>
      <c r="E2" s="8">
        <v>2018</v>
      </c>
      <c r="F2" s="8">
        <v>2019</v>
      </c>
      <c r="G2" s="8">
        <v>2019</v>
      </c>
      <c r="H2" s="8">
        <v>2019</v>
      </c>
      <c r="I2" s="8">
        <v>2019</v>
      </c>
      <c r="J2" s="8">
        <v>2020</v>
      </c>
      <c r="K2" s="8">
        <v>2020</v>
      </c>
      <c r="L2" s="8">
        <v>2020</v>
      </c>
      <c r="M2" s="8">
        <v>2020</v>
      </c>
      <c r="N2" s="8">
        <v>2021</v>
      </c>
      <c r="O2" s="8">
        <v>2021</v>
      </c>
      <c r="P2" s="8">
        <v>2021</v>
      </c>
      <c r="Q2" s="8">
        <v>2021</v>
      </c>
      <c r="R2" s="8">
        <v>2022</v>
      </c>
      <c r="S2" s="8">
        <v>2022</v>
      </c>
      <c r="T2" s="8">
        <v>2022</v>
      </c>
      <c r="U2" s="8"/>
      <c r="W2" s="8">
        <v>2018</v>
      </c>
      <c r="X2" s="8">
        <v>2019</v>
      </c>
      <c r="Y2" s="8">
        <v>2020</v>
      </c>
      <c r="Z2" s="8">
        <v>2021</v>
      </c>
    </row>
    <row r="3" spans="1:31" ht="15.75" thickBot="1" x14ac:dyDescent="0.3">
      <c r="A3" s="177" t="s">
        <v>74</v>
      </c>
      <c r="B3" s="9" t="s">
        <v>82</v>
      </c>
      <c r="C3" s="9" t="s">
        <v>2</v>
      </c>
      <c r="D3" s="9" t="s">
        <v>1</v>
      </c>
      <c r="E3" s="9" t="s">
        <v>83</v>
      </c>
      <c r="F3" s="9" t="s">
        <v>82</v>
      </c>
      <c r="G3" s="9" t="s">
        <v>2</v>
      </c>
      <c r="H3" s="9" t="s">
        <v>1</v>
      </c>
      <c r="I3" s="9" t="s">
        <v>83</v>
      </c>
      <c r="J3" s="9" t="s">
        <v>82</v>
      </c>
      <c r="K3" s="9" t="s">
        <v>2</v>
      </c>
      <c r="L3" s="9" t="s">
        <v>1</v>
      </c>
      <c r="M3" s="9" t="s">
        <v>83</v>
      </c>
      <c r="N3" s="9" t="s">
        <v>82</v>
      </c>
      <c r="O3" s="9" t="s">
        <v>2</v>
      </c>
      <c r="P3" s="9" t="s">
        <v>1</v>
      </c>
      <c r="Q3" s="9" t="s">
        <v>83</v>
      </c>
      <c r="R3" s="9" t="s">
        <v>82</v>
      </c>
      <c r="S3" s="9" t="s">
        <v>2</v>
      </c>
      <c r="T3" s="9" t="s">
        <v>1</v>
      </c>
      <c r="U3" s="224"/>
      <c r="W3" s="9"/>
      <c r="X3" s="9"/>
      <c r="Y3" s="9"/>
      <c r="Z3" s="9"/>
    </row>
    <row r="4" spans="1:31" x14ac:dyDescent="0.25">
      <c r="A4" s="1" t="s">
        <v>36</v>
      </c>
      <c r="B4" s="1">
        <v>231.75090262000001</v>
      </c>
      <c r="C4" s="1">
        <v>263.96602627999988</v>
      </c>
      <c r="D4" s="1">
        <v>288.57433596000004</v>
      </c>
      <c r="E4" s="1">
        <v>316.95808925</v>
      </c>
      <c r="F4" s="1">
        <v>309.7290172000001</v>
      </c>
      <c r="G4" s="1">
        <v>316.62969733999995</v>
      </c>
      <c r="H4" s="1">
        <v>322.15478487999997</v>
      </c>
      <c r="I4" s="1">
        <v>334.11226792000002</v>
      </c>
      <c r="J4" s="1">
        <v>320.43676379000004</v>
      </c>
      <c r="K4" s="1">
        <v>313.28831908000001</v>
      </c>
      <c r="L4" s="1">
        <v>303.2531619799999</v>
      </c>
      <c r="M4" s="1">
        <v>276.92090625000003</v>
      </c>
      <c r="N4" s="1">
        <v>271.79647081999991</v>
      </c>
      <c r="O4" s="1">
        <v>264.0256928</v>
      </c>
      <c r="P4" s="1">
        <v>190.3813987399999</v>
      </c>
      <c r="Q4" s="1">
        <v>239.28531066000002</v>
      </c>
      <c r="R4" s="1">
        <v>221.91146366000001</v>
      </c>
      <c r="S4" s="1">
        <v>209.32967438</v>
      </c>
      <c r="T4" s="1">
        <v>221.81512265999999</v>
      </c>
      <c r="U4" s="1"/>
      <c r="W4" s="1">
        <v>1101.24935411</v>
      </c>
      <c r="X4" s="1">
        <v>1282.62576734</v>
      </c>
      <c r="Y4" s="1">
        <v>1213.8991510999999</v>
      </c>
      <c r="Z4" s="1">
        <v>965.4888730199998</v>
      </c>
      <c r="AB4" s="15"/>
      <c r="AC4" s="15"/>
      <c r="AD4" s="15"/>
      <c r="AE4" s="15"/>
    </row>
    <row r="5" spans="1:31" x14ac:dyDescent="0.25">
      <c r="A5" s="1" t="s">
        <v>84</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P5" s="1">
        <v>-17.36321427</v>
      </c>
      <c r="Q5" s="1">
        <v>-16.91195609</v>
      </c>
      <c r="R5" s="1">
        <v>-17.356215529999997</v>
      </c>
      <c r="S5" s="1">
        <v>-22.146802820000005</v>
      </c>
      <c r="T5" s="1">
        <v>-28.29732783</v>
      </c>
      <c r="U5" s="1"/>
      <c r="W5" s="1">
        <v>-141.30409741</v>
      </c>
      <c r="X5" s="1">
        <v>-167.19941628999999</v>
      </c>
      <c r="Y5" s="1">
        <v>-144.82449275000002</v>
      </c>
      <c r="Z5" s="1">
        <v>-81.807140199999992</v>
      </c>
      <c r="AB5" s="15"/>
      <c r="AC5" s="15"/>
      <c r="AD5" s="15"/>
      <c r="AE5" s="15"/>
    </row>
    <row r="6" spans="1:31" x14ac:dyDescent="0.25">
      <c r="A6" s="10" t="s">
        <v>62</v>
      </c>
      <c r="B6" s="10">
        <v>205.52006822999999</v>
      </c>
      <c r="C6" s="10">
        <v>229.62639416999988</v>
      </c>
      <c r="D6" s="10">
        <v>248.27847958000004</v>
      </c>
      <c r="E6" s="10">
        <v>276.52031471999999</v>
      </c>
      <c r="F6" s="10">
        <v>263.68729594000013</v>
      </c>
      <c r="G6" s="10">
        <v>274.90618230999996</v>
      </c>
      <c r="H6" s="10">
        <v>281.96035493999995</v>
      </c>
      <c r="I6" s="10">
        <v>294.87251786000002</v>
      </c>
      <c r="J6" s="10">
        <v>279.94751006000001</v>
      </c>
      <c r="K6" s="10">
        <v>275.36490509999999</v>
      </c>
      <c r="L6" s="10">
        <v>265.59799435999992</v>
      </c>
      <c r="M6" s="10">
        <v>248.16424883000002</v>
      </c>
      <c r="N6" s="10">
        <v>247.33238000999989</v>
      </c>
      <c r="O6" s="10">
        <v>240.95781377</v>
      </c>
      <c r="P6" s="10">
        <v>173.01818446999988</v>
      </c>
      <c r="Q6" s="10">
        <v>222.37335457000003</v>
      </c>
      <c r="R6" s="10">
        <v>204.55524813000002</v>
      </c>
      <c r="S6" s="10">
        <v>187.18287156</v>
      </c>
      <c r="T6" s="10">
        <v>193.51779482999999</v>
      </c>
      <c r="U6" s="2"/>
      <c r="W6" s="10">
        <v>959.94525669999996</v>
      </c>
      <c r="X6" s="10">
        <v>1115.4263510500002</v>
      </c>
      <c r="Y6" s="10">
        <v>1069.0746583500002</v>
      </c>
      <c r="Z6" s="10">
        <v>883.68173281999975</v>
      </c>
      <c r="AB6" s="15"/>
      <c r="AC6" s="15"/>
      <c r="AD6" s="15"/>
      <c r="AE6" s="15"/>
    </row>
    <row r="7" spans="1:31" x14ac:dyDescent="0.25">
      <c r="A7" s="11"/>
      <c r="B7" s="11"/>
      <c r="C7" s="11"/>
      <c r="D7" s="11"/>
      <c r="E7" s="11"/>
      <c r="F7" s="11"/>
      <c r="G7" s="11"/>
      <c r="H7" s="11"/>
      <c r="I7" s="11"/>
      <c r="J7" s="11"/>
      <c r="K7" s="11"/>
      <c r="L7" s="11"/>
      <c r="M7" s="11"/>
      <c r="N7" s="11"/>
      <c r="O7" s="11"/>
      <c r="P7" s="11"/>
      <c r="Q7" s="11"/>
      <c r="R7" s="11"/>
      <c r="S7" s="11"/>
      <c r="T7" s="11"/>
      <c r="U7" s="11"/>
      <c r="W7" s="11"/>
      <c r="X7" s="11"/>
      <c r="Y7" s="11"/>
      <c r="Z7" s="11"/>
      <c r="AB7" s="15"/>
      <c r="AC7" s="15"/>
      <c r="AD7" s="15"/>
      <c r="AE7" s="15"/>
    </row>
    <row r="8" spans="1:31" x14ac:dyDescent="0.25">
      <c r="A8" s="1" t="s">
        <v>172</v>
      </c>
      <c r="B8" s="1">
        <v>20.761066250000002</v>
      </c>
      <c r="C8" s="1">
        <v>22.814008649999998</v>
      </c>
      <c r="D8" s="1">
        <v>27.709720789999999</v>
      </c>
      <c r="E8" s="1">
        <v>25.335484060000002</v>
      </c>
      <c r="F8" s="1">
        <v>27.437740409999996</v>
      </c>
      <c r="G8" s="1">
        <v>25.17132509</v>
      </c>
      <c r="H8" s="1">
        <v>23.78015589</v>
      </c>
      <c r="I8" s="1">
        <v>20.60983714</v>
      </c>
      <c r="J8" s="1">
        <v>20.174365870000003</v>
      </c>
      <c r="K8" s="1">
        <v>17.556220539999998</v>
      </c>
      <c r="L8" s="1">
        <v>16.304938050000004</v>
      </c>
      <c r="M8" s="1">
        <v>14.986546240000001</v>
      </c>
      <c r="N8" s="1">
        <v>15.188445439999997</v>
      </c>
      <c r="O8" s="1">
        <v>13.674675260000003</v>
      </c>
      <c r="P8" s="1">
        <v>11.792974710000005</v>
      </c>
      <c r="Q8" s="1">
        <v>10.918576650000002</v>
      </c>
      <c r="R8" s="1">
        <v>8.9685837299999989</v>
      </c>
      <c r="S8" s="1">
        <v>16.87174903</v>
      </c>
      <c r="T8" s="1">
        <v>11.499577870000001</v>
      </c>
      <c r="U8" s="1"/>
      <c r="W8" s="1">
        <v>96.620279749999995</v>
      </c>
      <c r="X8" s="1">
        <v>96.999058529999999</v>
      </c>
      <c r="Y8" s="1">
        <v>69.022070700000015</v>
      </c>
      <c r="Z8" s="1">
        <v>51.574672060000005</v>
      </c>
      <c r="AB8" s="15"/>
      <c r="AC8" s="15"/>
      <c r="AD8" s="15"/>
      <c r="AE8" s="15"/>
    </row>
    <row r="9" spans="1:31" x14ac:dyDescent="0.25">
      <c r="A9" s="1" t="s">
        <v>173</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P9" s="1">
        <v>-21.753760489999998</v>
      </c>
      <c r="Q9" s="1">
        <v>-14.04527766</v>
      </c>
      <c r="R9" s="1">
        <v>-11.79937821</v>
      </c>
      <c r="S9" s="1">
        <v>-8.3550546499999978</v>
      </c>
      <c r="T9" s="1">
        <v>-10.961892549999998</v>
      </c>
      <c r="U9" s="1"/>
      <c r="W9" s="1">
        <v>-23.376912980000004</v>
      </c>
      <c r="X9" s="1">
        <v>-38.583715710000007</v>
      </c>
      <c r="Y9" s="1">
        <v>-49.277492549999998</v>
      </c>
      <c r="Z9" s="1">
        <v>-62.912010809999998</v>
      </c>
      <c r="AB9" s="15"/>
      <c r="AC9" s="15"/>
      <c r="AD9" s="15"/>
      <c r="AE9" s="15"/>
    </row>
    <row r="10" spans="1:31" x14ac:dyDescent="0.25">
      <c r="A10" s="10" t="s">
        <v>64</v>
      </c>
      <c r="B10" s="10">
        <v>15.847930040000001</v>
      </c>
      <c r="C10" s="10">
        <v>15.439693319999998</v>
      </c>
      <c r="D10" s="10">
        <v>22.716827449999997</v>
      </c>
      <c r="E10" s="10">
        <v>19.23891596</v>
      </c>
      <c r="F10" s="10">
        <v>20.138675159999998</v>
      </c>
      <c r="G10" s="10">
        <v>17.854145410000001</v>
      </c>
      <c r="H10" s="10">
        <v>14.699437409999998</v>
      </c>
      <c r="I10" s="10">
        <v>5.7230848400000003</v>
      </c>
      <c r="J10" s="10">
        <v>10.458097530000003</v>
      </c>
      <c r="K10" s="10">
        <v>5.2574374299999977</v>
      </c>
      <c r="L10" s="10">
        <v>3.2317782800000021</v>
      </c>
      <c r="M10" s="10">
        <v>0.79726490999999911</v>
      </c>
      <c r="N10" s="10">
        <v>1.5414200999999981</v>
      </c>
      <c r="O10" s="10">
        <v>0.20872793999999928</v>
      </c>
      <c r="P10" s="10">
        <v>-9.960785779999993</v>
      </c>
      <c r="Q10" s="10">
        <v>-3.1267010099999979</v>
      </c>
      <c r="R10" s="10">
        <v>-2.8307944800000016</v>
      </c>
      <c r="S10" s="10">
        <v>8.5166943800000006</v>
      </c>
      <c r="T10" s="10">
        <v>0.53768532000000235</v>
      </c>
      <c r="U10" s="2"/>
      <c r="W10" s="10">
        <v>73.243366769999994</v>
      </c>
      <c r="X10" s="10">
        <v>58.415342819999992</v>
      </c>
      <c r="Y10" s="10">
        <v>19.744578150000002</v>
      </c>
      <c r="Z10" s="10">
        <v>-11.337338749999992</v>
      </c>
      <c r="AB10" s="15"/>
      <c r="AC10" s="15"/>
      <c r="AD10" s="15"/>
      <c r="AE10" s="15"/>
    </row>
    <row r="11" spans="1:31" x14ac:dyDescent="0.25">
      <c r="A11" s="12"/>
      <c r="B11" s="11"/>
      <c r="C11" s="11"/>
      <c r="D11" s="11"/>
      <c r="E11" s="11"/>
      <c r="F11" s="11"/>
      <c r="G11" s="11"/>
      <c r="H11" s="11"/>
      <c r="I11" s="11"/>
      <c r="J11" s="11"/>
      <c r="K11" s="11"/>
      <c r="L11" s="11"/>
      <c r="M11" s="11"/>
      <c r="N11" s="11"/>
      <c r="O11" s="11"/>
      <c r="P11" s="11"/>
      <c r="Q11" s="11"/>
      <c r="R11" s="11"/>
      <c r="S11" s="11"/>
      <c r="T11" s="11"/>
      <c r="U11" s="11"/>
      <c r="W11" s="12"/>
      <c r="X11" s="12"/>
      <c r="Y11" s="12"/>
      <c r="Z11" s="12"/>
      <c r="AB11" s="15"/>
      <c r="AC11" s="15"/>
      <c r="AD11" s="15"/>
      <c r="AE11" s="15"/>
    </row>
    <row r="12" spans="1:31" x14ac:dyDescent="0.25">
      <c r="A12" s="1" t="s">
        <v>175</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P12" s="1">
        <v>-1.6959480799999997</v>
      </c>
      <c r="Q12" s="1">
        <v>-0.81913803000000007</v>
      </c>
      <c r="R12" s="1">
        <v>-4.8929687199999989</v>
      </c>
      <c r="S12" s="1">
        <v>-0.58923721000000007</v>
      </c>
      <c r="T12" s="1">
        <v>-5.3947799399999994</v>
      </c>
      <c r="U12" s="1"/>
      <c r="W12" s="1">
        <v>-1.8247560400000002</v>
      </c>
      <c r="X12" s="1">
        <v>1.7157140999999987</v>
      </c>
      <c r="Y12" s="1">
        <v>11.581320379999999</v>
      </c>
      <c r="Z12" s="1">
        <v>4.0242610299999999</v>
      </c>
      <c r="AA12" s="6" t="s">
        <v>3</v>
      </c>
      <c r="AB12" s="15"/>
      <c r="AC12" s="15"/>
      <c r="AD12" s="15"/>
      <c r="AE12" s="15"/>
    </row>
    <row r="13" spans="1:31" x14ac:dyDescent="0.25">
      <c r="A13" s="10" t="s">
        <v>85</v>
      </c>
      <c r="B13" s="10">
        <v>220.14704219999999</v>
      </c>
      <c r="C13" s="10">
        <v>244.84832737999989</v>
      </c>
      <c r="D13" s="10">
        <v>270.17836470000003</v>
      </c>
      <c r="E13" s="10">
        <v>296.19013315000001</v>
      </c>
      <c r="F13" s="10">
        <v>282.82428146000012</v>
      </c>
      <c r="G13" s="10">
        <v>295.22163900999999</v>
      </c>
      <c r="H13" s="10">
        <v>294.69800774999993</v>
      </c>
      <c r="I13" s="10">
        <v>302.81347975</v>
      </c>
      <c r="J13" s="10">
        <v>290.56327015000011</v>
      </c>
      <c r="K13" s="10">
        <v>286.16191693999997</v>
      </c>
      <c r="L13" s="10">
        <v>269.31770293999995</v>
      </c>
      <c r="M13" s="10">
        <v>254.3576668500001</v>
      </c>
      <c r="N13" s="10">
        <v>255.79852575999988</v>
      </c>
      <c r="O13" s="10">
        <v>240.78116319999995</v>
      </c>
      <c r="P13" s="10">
        <v>161.36145060999991</v>
      </c>
      <c r="Q13" s="10">
        <v>218.42751553000002</v>
      </c>
      <c r="R13" s="10">
        <v>196.83148493000002</v>
      </c>
      <c r="S13" s="10">
        <v>195.11032873000002</v>
      </c>
      <c r="T13" s="10">
        <v>188.66070020999999</v>
      </c>
      <c r="U13" s="2"/>
      <c r="W13" s="10">
        <v>1031.36386743</v>
      </c>
      <c r="X13" s="10">
        <v>1175.55740797</v>
      </c>
      <c r="Y13" s="10">
        <v>1100.4005568800003</v>
      </c>
      <c r="Z13" s="10">
        <v>876.36865509999984</v>
      </c>
      <c r="AB13" s="15"/>
      <c r="AC13" s="15"/>
      <c r="AD13" s="15"/>
      <c r="AE13" s="15"/>
    </row>
    <row r="14" spans="1:31" x14ac:dyDescent="0.25">
      <c r="A14" s="13"/>
      <c r="B14" s="13"/>
      <c r="C14" s="13"/>
      <c r="D14" s="13"/>
      <c r="E14" s="13"/>
      <c r="F14" s="13"/>
      <c r="G14" s="13"/>
      <c r="H14" s="13"/>
      <c r="I14" s="13"/>
      <c r="J14" s="13"/>
      <c r="K14" s="13"/>
      <c r="L14" s="13"/>
      <c r="M14" s="13"/>
      <c r="N14" s="13"/>
      <c r="O14" s="13"/>
      <c r="P14" s="13"/>
      <c r="Q14" s="13"/>
      <c r="R14" s="13"/>
      <c r="S14" s="13"/>
      <c r="T14" s="13"/>
      <c r="U14" s="13"/>
      <c r="W14" s="13"/>
      <c r="X14" s="13"/>
      <c r="Y14" s="13"/>
      <c r="Z14" s="13"/>
      <c r="AB14" s="15"/>
      <c r="AC14" s="15"/>
      <c r="AD14" s="15"/>
      <c r="AE14" s="15"/>
    </row>
    <row r="15" spans="1:31" x14ac:dyDescent="0.25">
      <c r="A15" s="1" t="s">
        <v>176</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P15" s="1">
        <v>-43.593439890000013</v>
      </c>
      <c r="Q15" s="1">
        <v>-38.968109649999995</v>
      </c>
      <c r="R15" s="1">
        <v>-39.298004070000005</v>
      </c>
      <c r="S15" s="1">
        <v>-35.008288549999996</v>
      </c>
      <c r="T15" s="1">
        <v>-27.703986650000001</v>
      </c>
      <c r="U15" s="1"/>
      <c r="W15" s="1">
        <v>-109.11533343999999</v>
      </c>
      <c r="X15" s="1">
        <v>-135.38778853999997</v>
      </c>
      <c r="Y15" s="1">
        <v>-143.83418329000003</v>
      </c>
      <c r="Z15" s="1">
        <v>-161.95970345999999</v>
      </c>
      <c r="AB15" s="15"/>
      <c r="AC15" s="15"/>
      <c r="AD15" s="15"/>
      <c r="AE15" s="15"/>
    </row>
    <row r="16" spans="1:31" x14ac:dyDescent="0.25">
      <c r="A16" s="1" t="s">
        <v>177</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P16" s="1">
        <v>-33.426124610000002</v>
      </c>
      <c r="Q16" s="1">
        <v>-35.756806710000006</v>
      </c>
      <c r="R16" s="1">
        <v>-36.005757250000002</v>
      </c>
      <c r="S16" s="1">
        <v>-37.885413139999997</v>
      </c>
      <c r="T16" s="1">
        <v>-36.826829830000001</v>
      </c>
      <c r="U16" s="1"/>
      <c r="W16" s="1">
        <v>-170.38092770999998</v>
      </c>
      <c r="X16" s="1">
        <v>-172.37651652</v>
      </c>
      <c r="Y16" s="1">
        <v>-128.88698607999999</v>
      </c>
      <c r="Z16" s="1">
        <v>-141.24406216</v>
      </c>
      <c r="AB16" s="15"/>
      <c r="AC16" s="15"/>
      <c r="AD16" s="15"/>
      <c r="AE16" s="15"/>
    </row>
    <row r="17" spans="1:31" x14ac:dyDescent="0.25">
      <c r="A17" s="1" t="s">
        <v>86</v>
      </c>
      <c r="B17" s="1">
        <v>-6.5604444800000001</v>
      </c>
      <c r="C17" s="1">
        <v>-6.9630903800000015</v>
      </c>
      <c r="D17" s="1">
        <v>-6.6306318599999994</v>
      </c>
      <c r="E17" s="1">
        <v>-10.870160580000002</v>
      </c>
      <c r="F17" s="1">
        <v>-15.22048141</v>
      </c>
      <c r="G17" s="1">
        <v>-35.24812876</v>
      </c>
      <c r="H17" s="1">
        <v>-12.214944920000001</v>
      </c>
      <c r="I17" s="1">
        <v>-16.351182430000001</v>
      </c>
      <c r="J17" s="1">
        <v>-14.291026799999999</v>
      </c>
      <c r="K17" s="1">
        <v>-11.894908159999998</v>
      </c>
      <c r="L17" s="1">
        <v>-8.1313059500000016</v>
      </c>
      <c r="M17" s="1">
        <v>-8.4834825000000009</v>
      </c>
      <c r="N17" s="1">
        <v>-8.2842334299999987</v>
      </c>
      <c r="O17" s="1">
        <v>-9.2543264700000005</v>
      </c>
      <c r="P17" s="1">
        <v>-8.2617089500000009</v>
      </c>
      <c r="Q17" s="1">
        <v>-9.0469544600000003</v>
      </c>
      <c r="R17" s="1">
        <v>-11.335688079999999</v>
      </c>
      <c r="S17" s="1">
        <v>-11.892718759999999</v>
      </c>
      <c r="T17" s="1">
        <v>-9.100182509999998</v>
      </c>
      <c r="U17" s="1"/>
      <c r="W17" s="1">
        <v>-31.024327300000003</v>
      </c>
      <c r="X17" s="1">
        <v>-79.034737520000007</v>
      </c>
      <c r="Y17" s="1">
        <v>-42.800723409999996</v>
      </c>
      <c r="Z17" s="1">
        <v>-34.847223310000004</v>
      </c>
      <c r="AB17" s="15"/>
      <c r="AC17" s="15"/>
      <c r="AD17" s="15"/>
      <c r="AE17" s="15"/>
    </row>
    <row r="18" spans="1:31" x14ac:dyDescent="0.25">
      <c r="A18" s="1" t="s">
        <v>148</v>
      </c>
      <c r="B18" s="1">
        <v>-5.6062430000000001</v>
      </c>
      <c r="C18" s="1">
        <v>-6.7936140000000016</v>
      </c>
      <c r="D18" s="1">
        <v>-7.8446685000000018</v>
      </c>
      <c r="E18" s="1">
        <v>-8.4793731000000001</v>
      </c>
      <c r="F18" s="1">
        <v>-11.816524279999999</v>
      </c>
      <c r="G18" s="1">
        <v>-12.787190280000003</v>
      </c>
      <c r="H18" s="1">
        <v>-14.298263279999999</v>
      </c>
      <c r="I18" s="1">
        <v>-16.000922280000001</v>
      </c>
      <c r="J18" s="1">
        <v>-17.123487119999997</v>
      </c>
      <c r="K18" s="1">
        <v>-18.090435809999999</v>
      </c>
      <c r="L18" s="1">
        <v>-18.266939090000001</v>
      </c>
      <c r="M18" s="1">
        <v>-18.572373559999999</v>
      </c>
      <c r="N18" s="1">
        <v>-18.591761600000002</v>
      </c>
      <c r="O18" s="1">
        <v>-19.154934390000001</v>
      </c>
      <c r="P18" s="1">
        <v>-20.175343669999997</v>
      </c>
      <c r="Q18" s="1">
        <v>-19.38536264</v>
      </c>
      <c r="R18" s="1">
        <v>-19.738705889999999</v>
      </c>
      <c r="S18" s="1">
        <v>-19.223350569999997</v>
      </c>
      <c r="T18" s="1">
        <v>-20.756147960000003</v>
      </c>
      <c r="U18" s="1"/>
      <c r="W18" s="1">
        <v>-28.723898600000005</v>
      </c>
      <c r="X18" s="1">
        <v>-54.902900119999998</v>
      </c>
      <c r="Y18" s="1">
        <v>-72.053235580000006</v>
      </c>
      <c r="Z18" s="1">
        <v>-77.307402300000021</v>
      </c>
      <c r="AB18" s="15"/>
      <c r="AC18" s="15"/>
      <c r="AD18" s="15"/>
      <c r="AE18" s="15"/>
    </row>
    <row r="19" spans="1:31" x14ac:dyDescent="0.25">
      <c r="A19" s="10" t="s">
        <v>7</v>
      </c>
      <c r="B19" s="10">
        <v>-77.166985720000014</v>
      </c>
      <c r="C19" s="10">
        <v>-82.223595139999986</v>
      </c>
      <c r="D19" s="10">
        <v>-86.305959029999983</v>
      </c>
      <c r="E19" s="10">
        <v>-93.547947159999993</v>
      </c>
      <c r="F19" s="10">
        <v>-108.20377089000002</v>
      </c>
      <c r="G19" s="10">
        <v>-128.16829855</v>
      </c>
      <c r="H19" s="10">
        <v>-105.85377425999999</v>
      </c>
      <c r="I19" s="10">
        <v>-99.476098999999991</v>
      </c>
      <c r="J19" s="10">
        <v>-96.996303140000009</v>
      </c>
      <c r="K19" s="10">
        <v>-100.35877119</v>
      </c>
      <c r="L19" s="10">
        <v>-90.896590700000004</v>
      </c>
      <c r="M19" s="10">
        <v>-99.32346333000001</v>
      </c>
      <c r="N19" s="10">
        <v>-98.312411879999985</v>
      </c>
      <c r="O19" s="10">
        <v>-108.43212876999999</v>
      </c>
      <c r="P19" s="10">
        <v>-105.45661712000002</v>
      </c>
      <c r="Q19" s="10">
        <v>-103.15723346000001</v>
      </c>
      <c r="R19" s="10">
        <v>-106.37815529</v>
      </c>
      <c r="S19" s="10">
        <v>-104.00977101999999</v>
      </c>
      <c r="T19" s="10">
        <v>-94.387146950000016</v>
      </c>
      <c r="U19" s="2"/>
      <c r="V19" s="15"/>
      <c r="W19" s="10">
        <v>-339.24448704999992</v>
      </c>
      <c r="X19" s="10">
        <v>-441.70194270000002</v>
      </c>
      <c r="Y19" s="10">
        <v>-387.57512836000001</v>
      </c>
      <c r="Z19" s="10">
        <v>-415.35839123</v>
      </c>
      <c r="AB19" s="15"/>
      <c r="AC19" s="15"/>
      <c r="AD19" s="15"/>
      <c r="AE19" s="15"/>
    </row>
    <row r="20" spans="1:31" x14ac:dyDescent="0.25">
      <c r="A20" s="2"/>
      <c r="B20" s="2"/>
      <c r="C20" s="2"/>
      <c r="D20" s="2"/>
      <c r="E20" s="2"/>
      <c r="F20" s="2"/>
      <c r="G20" s="2"/>
      <c r="H20" s="2"/>
      <c r="I20" s="2"/>
      <c r="J20" s="2"/>
      <c r="K20" s="2"/>
      <c r="L20" s="2"/>
      <c r="M20" s="2"/>
      <c r="N20" s="2"/>
      <c r="O20" s="2"/>
      <c r="P20" s="2"/>
      <c r="Q20" s="2"/>
      <c r="R20" s="2"/>
      <c r="S20" s="2"/>
      <c r="T20" s="2"/>
      <c r="U20" s="2"/>
      <c r="V20" s="15"/>
      <c r="W20" s="2"/>
      <c r="X20" s="2"/>
      <c r="Y20" s="2"/>
      <c r="Z20" s="2"/>
      <c r="AB20" s="15"/>
    </row>
    <row r="21" spans="1:31" x14ac:dyDescent="0.25">
      <c r="A21" s="1" t="s">
        <v>13</v>
      </c>
      <c r="B21" s="1">
        <v>-46.615685499999991</v>
      </c>
      <c r="C21" s="1">
        <v>-46.406756420000001</v>
      </c>
      <c r="D21" s="1">
        <v>-83.011138089999974</v>
      </c>
      <c r="E21" s="1">
        <v>-72.99025168</v>
      </c>
      <c r="F21" s="1">
        <v>-72.33973622000002</v>
      </c>
      <c r="G21" s="1">
        <v>-78.462860580000012</v>
      </c>
      <c r="H21" s="1">
        <v>-81.786848280000001</v>
      </c>
      <c r="I21" s="1">
        <v>-221.69314598012929</v>
      </c>
      <c r="J21" s="1">
        <v>-132.21236445</v>
      </c>
      <c r="K21" s="1">
        <v>-82.879462130000007</v>
      </c>
      <c r="L21" s="1">
        <v>-80.345601899999991</v>
      </c>
      <c r="M21" s="1">
        <v>-68.893316289999973</v>
      </c>
      <c r="N21" s="1">
        <v>-73.808910009999991</v>
      </c>
      <c r="O21" s="1">
        <v>-65.142950159999984</v>
      </c>
      <c r="P21" s="1">
        <v>-529.89001286000007</v>
      </c>
      <c r="Q21" s="1">
        <v>-70.27571890999981</v>
      </c>
      <c r="R21" s="1">
        <v>-43.32358828000001</v>
      </c>
      <c r="S21" s="1">
        <v>-42.704293530000037</v>
      </c>
      <c r="T21" s="1">
        <v>-70.248031170000061</v>
      </c>
      <c r="U21" s="1"/>
      <c r="W21" s="1">
        <v>-249.02383168999995</v>
      </c>
      <c r="X21" s="1">
        <v>-454.28259106012933</v>
      </c>
      <c r="Y21" s="1">
        <v>-364.33074476999997</v>
      </c>
      <c r="Z21" s="1">
        <v>-739.11759193999978</v>
      </c>
      <c r="AB21" s="15"/>
      <c r="AC21" s="15"/>
      <c r="AD21" s="15"/>
      <c r="AE21" s="15"/>
    </row>
    <row r="22" spans="1:31" x14ac:dyDescent="0.25">
      <c r="A22" s="10" t="s">
        <v>147</v>
      </c>
      <c r="B22" s="10">
        <v>96.364370979999975</v>
      </c>
      <c r="C22" s="10">
        <v>116.21797581999991</v>
      </c>
      <c r="D22" s="10">
        <v>100.86126758000009</v>
      </c>
      <c r="E22" s="10">
        <v>129.65193431000003</v>
      </c>
      <c r="F22" s="10">
        <v>102.28077435000012</v>
      </c>
      <c r="G22" s="10">
        <v>88.590479879999975</v>
      </c>
      <c r="H22" s="10">
        <v>107.05738520999995</v>
      </c>
      <c r="I22" s="10">
        <v>-18.355765230129268</v>
      </c>
      <c r="J22" s="10">
        <v>61.354602560000117</v>
      </c>
      <c r="K22" s="10">
        <v>102.92368361999995</v>
      </c>
      <c r="L22" s="10">
        <v>98.075510339999937</v>
      </c>
      <c r="M22" s="10">
        <v>86.140887230000118</v>
      </c>
      <c r="N22" s="10">
        <v>83.6772038699999</v>
      </c>
      <c r="O22" s="10">
        <v>67.206084269999991</v>
      </c>
      <c r="P22" s="10">
        <v>-473.98517937000014</v>
      </c>
      <c r="Q22" s="10">
        <v>44.994563160000212</v>
      </c>
      <c r="R22" s="10">
        <v>47.129741360000011</v>
      </c>
      <c r="S22" s="10">
        <v>48.396264179999982</v>
      </c>
      <c r="T22" s="10">
        <v>24.02552208999991</v>
      </c>
      <c r="U22" s="2"/>
      <c r="V22" s="15"/>
      <c r="W22" s="10">
        <v>443.09554869000004</v>
      </c>
      <c r="X22" s="10">
        <v>279.57287420987069</v>
      </c>
      <c r="Y22" s="10">
        <v>348.49468375000004</v>
      </c>
      <c r="Z22" s="10">
        <v>-278.10732806999999</v>
      </c>
      <c r="AB22" s="15"/>
      <c r="AC22" s="15"/>
      <c r="AD22" s="15"/>
      <c r="AE22" s="15"/>
    </row>
    <row r="23" spans="1:31" x14ac:dyDescent="0.25">
      <c r="A23" s="1" t="s">
        <v>87</v>
      </c>
      <c r="B23" s="1">
        <v>-24.846544340000001</v>
      </c>
      <c r="C23" s="1">
        <v>-28.58403796</v>
      </c>
      <c r="D23" s="1">
        <v>-25.800458899999999</v>
      </c>
      <c r="E23" s="1">
        <v>-32.787307640000002</v>
      </c>
      <c r="F23" s="1">
        <v>-25.874914839999999</v>
      </c>
      <c r="G23" s="1">
        <v>-27.205995729999998</v>
      </c>
      <c r="H23" s="1">
        <v>-26.581303069999997</v>
      </c>
      <c r="I23" s="1">
        <v>2.9628504325323304</v>
      </c>
      <c r="J23" s="1">
        <v>-15.409790639999997</v>
      </c>
      <c r="K23" s="1">
        <v>-25.906894780000002</v>
      </c>
      <c r="L23" s="1">
        <v>-24.658349350000002</v>
      </c>
      <c r="M23" s="1">
        <v>-19.724101539999999</v>
      </c>
      <c r="N23" s="1">
        <v>-20.958149720000002</v>
      </c>
      <c r="O23" s="1">
        <v>-17.19850632</v>
      </c>
      <c r="P23" s="1">
        <v>118.31247134</v>
      </c>
      <c r="Q23" s="1">
        <v>-10.73064941</v>
      </c>
      <c r="R23" s="1">
        <v>-11.79445284</v>
      </c>
      <c r="S23" s="1">
        <v>-12.099066049999999</v>
      </c>
      <c r="T23" s="1">
        <v>-6.0063805300000004</v>
      </c>
      <c r="U23" s="1"/>
      <c r="W23" s="1">
        <v>-112.01834884</v>
      </c>
      <c r="X23" s="1">
        <v>-76.699363207467655</v>
      </c>
      <c r="Y23" s="1">
        <v>-85.69913631</v>
      </c>
      <c r="Z23" s="1">
        <v>69.425165890000002</v>
      </c>
      <c r="AB23" s="15"/>
      <c r="AC23" s="15"/>
      <c r="AD23" s="15"/>
      <c r="AE23" s="15"/>
    </row>
    <row r="24" spans="1:31" x14ac:dyDescent="0.25">
      <c r="A24" s="10" t="s">
        <v>174</v>
      </c>
      <c r="B24" s="10">
        <v>71.517826639999981</v>
      </c>
      <c r="C24" s="10">
        <v>87.633937859999904</v>
      </c>
      <c r="D24" s="10">
        <v>75.060808680000093</v>
      </c>
      <c r="E24" s="10">
        <v>96.864626670000021</v>
      </c>
      <c r="F24" s="10">
        <v>76.405859510000113</v>
      </c>
      <c r="G24" s="10">
        <v>61.384484149999977</v>
      </c>
      <c r="H24" s="10">
        <v>80.47608213999996</v>
      </c>
      <c r="I24" s="10">
        <v>-15.392914797596939</v>
      </c>
      <c r="J24" s="10">
        <v>45.944811920000113</v>
      </c>
      <c r="K24" s="10">
        <v>77.016788839999947</v>
      </c>
      <c r="L24" s="10">
        <v>73.417160989999928</v>
      </c>
      <c r="M24" s="10">
        <v>66.416785690000125</v>
      </c>
      <c r="N24" s="10">
        <v>62.719054149999899</v>
      </c>
      <c r="O24" s="10">
        <v>50.007577949999991</v>
      </c>
      <c r="P24" s="10">
        <v>-355.67270803000014</v>
      </c>
      <c r="Q24" s="10">
        <v>34.263913750000214</v>
      </c>
      <c r="R24" s="10">
        <v>35.335288520000013</v>
      </c>
      <c r="S24" s="10">
        <v>36.297198129999984</v>
      </c>
      <c r="T24" s="10">
        <v>18.019141559999909</v>
      </c>
      <c r="U24" s="2"/>
      <c r="W24" s="10">
        <v>331.07719985000006</v>
      </c>
      <c r="X24" s="10">
        <v>202.87351100240309</v>
      </c>
      <c r="Y24" s="10">
        <v>262.79554744000006</v>
      </c>
      <c r="Z24" s="10">
        <v>-208.68216217999995</v>
      </c>
      <c r="AB24" s="15"/>
      <c r="AC24" s="15"/>
      <c r="AD24" s="15"/>
      <c r="AE24" s="15"/>
    </row>
    <row r="25" spans="1:31" x14ac:dyDescent="0.25">
      <c r="A25" s="16"/>
      <c r="B25" s="17"/>
      <c r="C25" s="17"/>
      <c r="D25" s="17"/>
      <c r="E25" s="17"/>
      <c r="F25" s="17"/>
      <c r="G25" s="17"/>
      <c r="H25" s="17"/>
      <c r="I25" s="17"/>
      <c r="J25" s="17"/>
      <c r="K25" s="17"/>
      <c r="L25" s="17"/>
      <c r="M25" s="17"/>
      <c r="N25" s="17"/>
      <c r="O25" s="17"/>
      <c r="P25" s="17"/>
      <c r="Q25" s="17"/>
      <c r="R25" s="17"/>
      <c r="S25" s="17"/>
      <c r="T25" s="17"/>
      <c r="U25" s="17"/>
      <c r="W25" s="16"/>
      <c r="X25" s="16"/>
      <c r="Y25" s="16"/>
      <c r="Z25" s="16"/>
    </row>
    <row r="26" spans="1:31" x14ac:dyDescent="0.25">
      <c r="A26" s="18"/>
      <c r="B26" s="19"/>
      <c r="C26" s="18"/>
      <c r="D26" s="18"/>
      <c r="E26" s="18"/>
      <c r="F26" s="18"/>
      <c r="G26" s="18"/>
      <c r="H26" s="18"/>
      <c r="I26" s="18"/>
      <c r="J26" s="18"/>
      <c r="K26" s="18"/>
      <c r="L26" s="18"/>
      <c r="M26" s="18"/>
      <c r="N26" s="18"/>
      <c r="O26" s="18"/>
      <c r="P26" s="18"/>
      <c r="Q26" s="18"/>
      <c r="R26" s="18"/>
      <c r="S26" s="18"/>
      <c r="T26" s="18"/>
      <c r="U26" s="18"/>
      <c r="W26" s="18"/>
      <c r="X26" s="18"/>
      <c r="Y26" s="18"/>
      <c r="Z26" s="18"/>
    </row>
    <row r="27" spans="1:31" x14ac:dyDescent="0.25">
      <c r="A27" s="18"/>
      <c r="B27" s="8" t="s">
        <v>14</v>
      </c>
      <c r="C27" s="8" t="s">
        <v>14</v>
      </c>
      <c r="D27" s="8" t="s">
        <v>14</v>
      </c>
      <c r="E27" s="8" t="s">
        <v>14</v>
      </c>
      <c r="F27" s="8" t="s">
        <v>14</v>
      </c>
      <c r="G27" s="8" t="s">
        <v>14</v>
      </c>
      <c r="H27" s="8" t="s">
        <v>14</v>
      </c>
      <c r="I27" s="8" t="s">
        <v>14</v>
      </c>
      <c r="J27" s="8" t="s">
        <v>14</v>
      </c>
      <c r="K27" s="8" t="s">
        <v>14</v>
      </c>
      <c r="L27" s="8" t="s">
        <v>14</v>
      </c>
      <c r="M27" s="8" t="s">
        <v>14</v>
      </c>
      <c r="N27" s="8" t="s">
        <v>14</v>
      </c>
      <c r="O27" s="8" t="s">
        <v>14</v>
      </c>
      <c r="P27" s="8" t="s">
        <v>14</v>
      </c>
      <c r="Q27" s="8" t="s">
        <v>14</v>
      </c>
      <c r="R27" s="8" t="s">
        <v>14</v>
      </c>
      <c r="S27" s="8" t="s">
        <v>14</v>
      </c>
      <c r="T27" s="8" t="s">
        <v>14</v>
      </c>
      <c r="U27" s="8"/>
      <c r="W27" s="8" t="s">
        <v>0</v>
      </c>
      <c r="X27" s="8" t="s">
        <v>0</v>
      </c>
      <c r="Y27" s="8" t="s">
        <v>0</v>
      </c>
      <c r="Z27" s="8" t="s">
        <v>0</v>
      </c>
    </row>
    <row r="28" spans="1:31" x14ac:dyDescent="0.25">
      <c r="B28" s="8">
        <v>2018</v>
      </c>
      <c r="C28" s="8">
        <v>2018</v>
      </c>
      <c r="D28" s="8">
        <v>2018</v>
      </c>
      <c r="E28" s="8">
        <v>2018</v>
      </c>
      <c r="F28" s="8">
        <v>2019</v>
      </c>
      <c r="G28" s="8">
        <v>2019</v>
      </c>
      <c r="H28" s="8">
        <v>2019</v>
      </c>
      <c r="I28" s="8">
        <v>2019</v>
      </c>
      <c r="J28" s="8">
        <v>2020</v>
      </c>
      <c r="K28" s="8">
        <v>2020</v>
      </c>
      <c r="L28" s="8">
        <v>2020</v>
      </c>
      <c r="M28" s="8">
        <v>2020</v>
      </c>
      <c r="N28" s="8">
        <f t="shared" ref="N28:Q29" si="0">N2</f>
        <v>2021</v>
      </c>
      <c r="O28" s="8">
        <f t="shared" si="0"/>
        <v>2021</v>
      </c>
      <c r="P28" s="8">
        <f t="shared" si="0"/>
        <v>2021</v>
      </c>
      <c r="Q28" s="8">
        <f t="shared" si="0"/>
        <v>2021</v>
      </c>
      <c r="R28" s="8">
        <v>2022</v>
      </c>
      <c r="S28" s="8">
        <v>2022</v>
      </c>
      <c r="T28" s="8">
        <v>2022</v>
      </c>
      <c r="U28" s="8"/>
      <c r="W28" s="8">
        <v>2018</v>
      </c>
      <c r="X28" s="8">
        <v>2019</v>
      </c>
      <c r="Y28" s="8">
        <v>2020</v>
      </c>
      <c r="Z28" s="8">
        <f>Z2</f>
        <v>2021</v>
      </c>
      <c r="AB28" s="14"/>
    </row>
    <row r="29" spans="1:31" ht="15.75" thickBot="1" x14ac:dyDescent="0.3">
      <c r="A29" s="177" t="s">
        <v>74</v>
      </c>
      <c r="B29" s="9" t="s">
        <v>82</v>
      </c>
      <c r="C29" s="9" t="s">
        <v>2</v>
      </c>
      <c r="D29" s="9" t="s">
        <v>1</v>
      </c>
      <c r="E29" s="9" t="s">
        <v>83</v>
      </c>
      <c r="F29" s="9" t="s">
        <v>82</v>
      </c>
      <c r="G29" s="9" t="s">
        <v>2</v>
      </c>
      <c r="H29" s="9" t="s">
        <v>1</v>
      </c>
      <c r="I29" s="9" t="s">
        <v>83</v>
      </c>
      <c r="J29" s="9" t="s">
        <v>82</v>
      </c>
      <c r="K29" s="9" t="s">
        <v>2</v>
      </c>
      <c r="L29" s="9" t="s">
        <v>1</v>
      </c>
      <c r="M29" s="9" t="s">
        <v>83</v>
      </c>
      <c r="N29" s="9" t="str">
        <f t="shared" si="0"/>
        <v>Q1</v>
      </c>
      <c r="O29" s="9" t="str">
        <f t="shared" si="0"/>
        <v>Q2</v>
      </c>
      <c r="P29" s="9" t="str">
        <f t="shared" si="0"/>
        <v>Q3</v>
      </c>
      <c r="Q29" s="9" t="str">
        <f t="shared" si="0"/>
        <v>Q4</v>
      </c>
      <c r="R29" s="9" t="s">
        <v>82</v>
      </c>
      <c r="S29" s="9" t="s">
        <v>2</v>
      </c>
      <c r="T29" s="9" t="s">
        <v>1</v>
      </c>
      <c r="U29" s="224"/>
      <c r="W29" s="20"/>
      <c r="X29" s="20"/>
      <c r="Y29" s="20"/>
      <c r="Z29" s="20"/>
    </row>
    <row r="30" spans="1:31" x14ac:dyDescent="0.25">
      <c r="A30" s="21"/>
      <c r="B30" s="21"/>
      <c r="C30" s="21"/>
      <c r="D30" s="21"/>
      <c r="E30" s="21"/>
      <c r="F30" s="21"/>
      <c r="G30" s="21"/>
      <c r="H30" s="21"/>
      <c r="I30" s="21"/>
      <c r="J30" s="21"/>
      <c r="K30" s="21"/>
      <c r="L30" s="21"/>
      <c r="M30" s="21"/>
      <c r="N30" s="21"/>
      <c r="O30" s="21"/>
      <c r="P30" s="21"/>
      <c r="Q30" s="21"/>
      <c r="R30" s="21"/>
      <c r="S30" s="21"/>
      <c r="T30" s="21"/>
      <c r="U30" s="21"/>
      <c r="W30" s="21"/>
      <c r="X30" s="21"/>
      <c r="Y30" s="21"/>
      <c r="Z30" s="21"/>
    </row>
    <row r="31" spans="1:31" x14ac:dyDescent="0.25">
      <c r="A31" s="22" t="s">
        <v>44</v>
      </c>
      <c r="B31" s="1">
        <v>490.17381886000129</v>
      </c>
      <c r="C31" s="1">
        <v>811.82736494999972</v>
      </c>
      <c r="D31" s="1">
        <v>1095.3671963200013</v>
      </c>
      <c r="E31" s="1">
        <v>1232.3523296000005</v>
      </c>
      <c r="F31" s="1">
        <v>1059.8167755000013</v>
      </c>
      <c r="G31" s="1">
        <v>1313.4945816100008</v>
      </c>
      <c r="H31" s="1">
        <v>1145.1806086499976</v>
      </c>
      <c r="I31" s="1">
        <v>614.66767404999541</v>
      </c>
      <c r="J31" s="1">
        <v>666.07197044000361</v>
      </c>
      <c r="K31" s="1">
        <v>1292.0612479799993</v>
      </c>
      <c r="L31" s="1">
        <v>1466.8256898499976</v>
      </c>
      <c r="M31" s="1">
        <v>1204.1884715799983</v>
      </c>
      <c r="N31" s="1">
        <v>1141.721359240003</v>
      </c>
      <c r="O31" s="1">
        <v>999.83538822000082</v>
      </c>
      <c r="P31" s="1">
        <v>885.54580554999882</v>
      </c>
      <c r="Q31" s="1">
        <v>1301.8097159700026</v>
      </c>
      <c r="R31" s="1">
        <v>1516.9616272900055</v>
      </c>
      <c r="S31" s="1">
        <v>724.3902301500035</v>
      </c>
      <c r="T31" s="1">
        <v>1028.4313421899976</v>
      </c>
      <c r="U31" s="1"/>
      <c r="V31" s="23"/>
      <c r="W31" s="22">
        <v>1232.3523296000005</v>
      </c>
      <c r="X31" s="22">
        <v>614.66767404999541</v>
      </c>
      <c r="Y31" s="22">
        <v>1204.1884715799983</v>
      </c>
      <c r="Z31" s="22">
        <v>1301.8097159700026</v>
      </c>
      <c r="AB31" s="15"/>
      <c r="AC31" s="15"/>
      <c r="AD31" s="15"/>
      <c r="AE31" s="15"/>
    </row>
    <row r="32" spans="1:31" x14ac:dyDescent="0.25">
      <c r="A32" s="22" t="s">
        <v>20</v>
      </c>
      <c r="B32" s="22">
        <v>5914.5798659299999</v>
      </c>
      <c r="C32" s="22">
        <v>6801.0240047900024</v>
      </c>
      <c r="D32" s="22">
        <v>7455.6669076100006</v>
      </c>
      <c r="E32" s="22">
        <v>7844.3214475199984</v>
      </c>
      <c r="F32" s="22">
        <v>7902.9401077099965</v>
      </c>
      <c r="G32" s="22">
        <v>8090.383680760001</v>
      </c>
      <c r="H32" s="22">
        <v>8361.4143197300018</v>
      </c>
      <c r="I32" s="22">
        <v>8495.754171739869</v>
      </c>
      <c r="J32" s="22">
        <v>8821.3591111300084</v>
      </c>
      <c r="K32" s="22">
        <v>8403.1971369999992</v>
      </c>
      <c r="L32" s="22">
        <v>8341.1502561900015</v>
      </c>
      <c r="M32" s="22">
        <v>8361.1639816199986</v>
      </c>
      <c r="N32" s="22">
        <v>8041.7829538400001</v>
      </c>
      <c r="O32" s="22">
        <v>8353.7982749699968</v>
      </c>
      <c r="P32" s="22">
        <v>8029.4805125799985</v>
      </c>
      <c r="Q32" s="22">
        <v>7397.8299785000017</v>
      </c>
      <c r="R32" s="22">
        <v>7185.214600899998</v>
      </c>
      <c r="S32" s="22">
        <v>7022.0204690499995</v>
      </c>
      <c r="T32" s="22">
        <v>7989.5178737300012</v>
      </c>
      <c r="U32" s="22"/>
      <c r="V32" s="23"/>
      <c r="W32" s="22">
        <v>7844.3214475199984</v>
      </c>
      <c r="X32" s="22">
        <v>8495.754171739869</v>
      </c>
      <c r="Y32" s="22">
        <v>8361.1639816199986</v>
      </c>
      <c r="Z32" s="22">
        <v>7397.8299785000017</v>
      </c>
      <c r="AB32" s="15"/>
      <c r="AC32" s="15"/>
      <c r="AD32" s="15"/>
      <c r="AE32" s="15"/>
    </row>
    <row r="33" spans="1:31" x14ac:dyDescent="0.25">
      <c r="A33" s="24" t="s">
        <v>45</v>
      </c>
      <c r="B33" s="24">
        <v>381.82445045000003</v>
      </c>
      <c r="C33" s="24">
        <v>396.81390045000001</v>
      </c>
      <c r="D33" s="24">
        <v>436.95624972000007</v>
      </c>
      <c r="E33" s="24">
        <v>436.41350972000009</v>
      </c>
      <c r="F33" s="24">
        <v>449.93049399999995</v>
      </c>
      <c r="G33" s="24">
        <v>1150.7906088300001</v>
      </c>
      <c r="H33" s="24">
        <v>1197.3801676</v>
      </c>
      <c r="I33" s="24">
        <v>1329.77906364</v>
      </c>
      <c r="J33" s="24">
        <v>1005.56096237</v>
      </c>
      <c r="K33" s="24">
        <v>1498.20277513</v>
      </c>
      <c r="L33" s="24">
        <v>2585.2016350800004</v>
      </c>
      <c r="M33" s="24">
        <v>1848.0247660499999</v>
      </c>
      <c r="N33" s="24">
        <v>2287.4277318300005</v>
      </c>
      <c r="O33" s="24">
        <v>2093.5198185199997</v>
      </c>
      <c r="P33" s="24">
        <v>1291.2583030000001</v>
      </c>
      <c r="Q33" s="24">
        <v>882.99374776000013</v>
      </c>
      <c r="R33" s="24">
        <v>868.97594623000009</v>
      </c>
      <c r="S33" s="24">
        <v>882.55077147999987</v>
      </c>
      <c r="T33" s="24">
        <v>877.69482716000016</v>
      </c>
      <c r="U33" s="24"/>
      <c r="V33" s="23"/>
      <c r="W33" s="24">
        <v>436.41350972000009</v>
      </c>
      <c r="X33" s="24">
        <v>1329.77906364</v>
      </c>
      <c r="Y33" s="24">
        <v>1848.0247660499999</v>
      </c>
      <c r="Z33" s="24">
        <v>882.99374776000013</v>
      </c>
      <c r="AB33" s="15"/>
      <c r="AC33" s="15"/>
      <c r="AD33" s="15"/>
      <c r="AE33" s="15"/>
    </row>
    <row r="34" spans="1:31" x14ac:dyDescent="0.25">
      <c r="A34" s="22" t="s">
        <v>53</v>
      </c>
      <c r="B34" s="22">
        <v>9.8780657900000008</v>
      </c>
      <c r="C34" s="22">
        <v>46.821285940000003</v>
      </c>
      <c r="D34" s="22">
        <v>9.9215471700000002</v>
      </c>
      <c r="E34" s="22">
        <v>10.36274016</v>
      </c>
      <c r="F34" s="22">
        <v>12.175087090000002</v>
      </c>
      <c r="G34" s="22">
        <v>7.0352957000000007</v>
      </c>
      <c r="H34" s="22">
        <v>24.73122596</v>
      </c>
      <c r="I34" s="22">
        <v>18.814559840000001</v>
      </c>
      <c r="J34" s="22">
        <v>16.981521020000002</v>
      </c>
      <c r="K34" s="22">
        <v>13.278744349999998</v>
      </c>
      <c r="L34" s="22">
        <v>12.187321670000001</v>
      </c>
      <c r="M34" s="22">
        <v>5.4761843099999998</v>
      </c>
      <c r="N34" s="22">
        <v>10.066824109999999</v>
      </c>
      <c r="O34" s="22">
        <v>20.261399779999998</v>
      </c>
      <c r="P34" s="22">
        <v>14.932220619999999</v>
      </c>
      <c r="Q34" s="22">
        <v>286.76904125000004</v>
      </c>
      <c r="R34" s="22">
        <v>19.955630449999997</v>
      </c>
      <c r="S34" s="22">
        <v>72.57328742</v>
      </c>
      <c r="T34" s="22">
        <v>49.620559200000002</v>
      </c>
      <c r="U34" s="22"/>
      <c r="V34" s="23"/>
      <c r="W34" s="22">
        <v>10.36274016</v>
      </c>
      <c r="X34" s="22">
        <v>18.814559840000001</v>
      </c>
      <c r="Y34" s="22">
        <v>5.4761843099999998</v>
      </c>
      <c r="Z34" s="22">
        <v>286.76904125000004</v>
      </c>
      <c r="AB34" s="15"/>
      <c r="AC34" s="15"/>
      <c r="AD34" s="15"/>
      <c r="AE34" s="15"/>
    </row>
    <row r="35" spans="1:31" x14ac:dyDescent="0.25">
      <c r="A35" s="22" t="s">
        <v>88</v>
      </c>
      <c r="B35" s="22">
        <v>0</v>
      </c>
      <c r="C35" s="22">
        <v>0</v>
      </c>
      <c r="D35" s="22">
        <v>0</v>
      </c>
      <c r="E35" s="22">
        <v>39.530642229999998</v>
      </c>
      <c r="F35" s="22">
        <v>0</v>
      </c>
      <c r="G35" s="22">
        <v>0</v>
      </c>
      <c r="H35" s="22">
        <v>0</v>
      </c>
      <c r="I35" s="22">
        <v>0.77076807999999997</v>
      </c>
      <c r="J35" s="22">
        <v>0</v>
      </c>
      <c r="K35" s="22">
        <v>0</v>
      </c>
      <c r="L35" s="22">
        <v>0</v>
      </c>
      <c r="M35" s="22">
        <v>0</v>
      </c>
      <c r="N35" s="22">
        <v>0</v>
      </c>
      <c r="O35" s="22">
        <v>0</v>
      </c>
      <c r="P35" s="22">
        <v>83.013096779999998</v>
      </c>
      <c r="Q35" s="22">
        <v>73.442803150000003</v>
      </c>
      <c r="R35" s="22">
        <v>61.648350310000005</v>
      </c>
      <c r="S35" s="22">
        <v>49.54928426</v>
      </c>
      <c r="T35" s="22">
        <v>47.07800177</v>
      </c>
      <c r="U35" s="22"/>
      <c r="V35" s="22"/>
      <c r="W35" s="22">
        <v>39.530642229999998</v>
      </c>
      <c r="X35" s="22">
        <v>0.77076807999999997</v>
      </c>
      <c r="Y35" s="22">
        <v>0</v>
      </c>
      <c r="Z35" s="22">
        <v>73.442803150000003</v>
      </c>
      <c r="AB35" s="15"/>
      <c r="AC35" s="15"/>
      <c r="AD35" s="15"/>
      <c r="AE35" s="15"/>
    </row>
    <row r="36" spans="1:31" x14ac:dyDescent="0.25">
      <c r="A36" s="22" t="s">
        <v>89</v>
      </c>
      <c r="B36" s="22">
        <v>1.3665966699999998</v>
      </c>
      <c r="C36" s="22">
        <v>1.6919961700000001</v>
      </c>
      <c r="D36" s="22">
        <v>1.6406931700000003</v>
      </c>
      <c r="E36" s="22">
        <v>1.6947016700000002</v>
      </c>
      <c r="F36" s="22">
        <v>18.215428669999998</v>
      </c>
      <c r="G36" s="22">
        <v>17.387891670000002</v>
      </c>
      <c r="H36" s="22">
        <v>18.340799669999999</v>
      </c>
      <c r="I36" s="22">
        <v>17.340474</v>
      </c>
      <c r="J36" s="22">
        <v>16.385312300000002</v>
      </c>
      <c r="K36" s="22">
        <v>15.284043280000002</v>
      </c>
      <c r="L36" s="22">
        <v>14.1723316</v>
      </c>
      <c r="M36" s="22">
        <v>13.20511247</v>
      </c>
      <c r="N36" s="22">
        <v>12.098965789999998</v>
      </c>
      <c r="O36" s="22">
        <v>11.012904689999999</v>
      </c>
      <c r="P36" s="22">
        <v>9.9546801799999987</v>
      </c>
      <c r="Q36" s="22">
        <v>9.1326929399999983</v>
      </c>
      <c r="R36" s="22">
        <v>8.8048039199999995</v>
      </c>
      <c r="S36" s="22">
        <v>7.7105425000000007</v>
      </c>
      <c r="T36" s="22">
        <v>6.4912674999999993</v>
      </c>
      <c r="U36" s="22"/>
      <c r="V36" s="23"/>
      <c r="W36" s="22">
        <v>1.6947016700000002</v>
      </c>
      <c r="X36" s="22">
        <v>17.340474</v>
      </c>
      <c r="Y36" s="22">
        <v>13.20511247</v>
      </c>
      <c r="Z36" s="22">
        <v>9.1326929399999983</v>
      </c>
      <c r="AB36" s="15"/>
      <c r="AC36" s="15"/>
      <c r="AD36" s="15"/>
      <c r="AE36" s="15"/>
    </row>
    <row r="37" spans="1:31" x14ac:dyDescent="0.25">
      <c r="A37" s="22" t="s">
        <v>178</v>
      </c>
      <c r="B37" s="22">
        <v>61.390037829999997</v>
      </c>
      <c r="C37" s="22">
        <v>72.011149980000013</v>
      </c>
      <c r="D37" s="22">
        <v>80.685736650000024</v>
      </c>
      <c r="E37" s="22">
        <v>95.974778450000002</v>
      </c>
      <c r="F37" s="22">
        <v>109.14491526</v>
      </c>
      <c r="G37" s="22">
        <v>118.70089222000001</v>
      </c>
      <c r="H37" s="22">
        <v>124.91001236999999</v>
      </c>
      <c r="I37" s="22">
        <v>143.30128325999999</v>
      </c>
      <c r="J37" s="22">
        <v>145.79986675000001</v>
      </c>
      <c r="K37" s="22">
        <v>151.88384152999998</v>
      </c>
      <c r="L37" s="22">
        <v>151.94825282999997</v>
      </c>
      <c r="M37" s="22">
        <v>154.20006535000002</v>
      </c>
      <c r="N37" s="22">
        <v>150.93011714000002</v>
      </c>
      <c r="O37" s="22">
        <v>148.04013726000002</v>
      </c>
      <c r="P37" s="22">
        <v>144.86391109000002</v>
      </c>
      <c r="Q37" s="22">
        <v>153.50989159</v>
      </c>
      <c r="R37" s="22">
        <v>145.30790983000003</v>
      </c>
      <c r="S37" s="22">
        <v>134.73186694999998</v>
      </c>
      <c r="T37" s="22">
        <v>138.58808032000002</v>
      </c>
      <c r="U37" s="22"/>
      <c r="V37" s="23"/>
      <c r="W37" s="22">
        <v>95.974778450000002</v>
      </c>
      <c r="X37" s="22">
        <v>143.30128325999999</v>
      </c>
      <c r="Y37" s="22">
        <v>154.20006535000002</v>
      </c>
      <c r="Z37" s="22">
        <v>153.50989159</v>
      </c>
      <c r="AB37" s="15"/>
      <c r="AC37" s="15"/>
      <c r="AD37" s="15"/>
      <c r="AE37" s="15"/>
    </row>
    <row r="38" spans="1:31" x14ac:dyDescent="0.25">
      <c r="A38" s="25" t="s">
        <v>90</v>
      </c>
      <c r="B38" s="25">
        <v>6859.2128355300019</v>
      </c>
      <c r="C38" s="25">
        <v>8130.1897022800022</v>
      </c>
      <c r="D38" s="25">
        <v>9080.2383306400006</v>
      </c>
      <c r="E38" s="25">
        <v>9660.6501493499964</v>
      </c>
      <c r="F38" s="25">
        <v>9552.2228082299989</v>
      </c>
      <c r="G38" s="25">
        <v>10697.792950790001</v>
      </c>
      <c r="H38" s="25">
        <v>10871.957133979999</v>
      </c>
      <c r="I38" s="25">
        <v>10620.427994609865</v>
      </c>
      <c r="J38" s="25">
        <v>10672.158744010014</v>
      </c>
      <c r="K38" s="25">
        <v>11373.907789269999</v>
      </c>
      <c r="L38" s="25">
        <v>12571.485487219999</v>
      </c>
      <c r="M38" s="25">
        <v>11586.258581379996</v>
      </c>
      <c r="N38" s="25">
        <v>11644.027951950005</v>
      </c>
      <c r="O38" s="25">
        <v>11626.467923439997</v>
      </c>
      <c r="P38" s="25">
        <v>10459.048529799999</v>
      </c>
      <c r="Q38" s="25">
        <v>10105.487871160005</v>
      </c>
      <c r="R38" s="25">
        <v>9806.8688689300052</v>
      </c>
      <c r="S38" s="25">
        <v>8893.526451810003</v>
      </c>
      <c r="T38" s="25">
        <v>10137.421951870001</v>
      </c>
      <c r="U38" s="21"/>
      <c r="V38" s="23"/>
      <c r="W38" s="25">
        <v>9660.6501493499964</v>
      </c>
      <c r="X38" s="25">
        <v>10620.427994609865</v>
      </c>
      <c r="Y38" s="25">
        <v>11586.258581379996</v>
      </c>
      <c r="Z38" s="25">
        <v>10105.487871160005</v>
      </c>
      <c r="AB38" s="15"/>
      <c r="AC38" s="15"/>
      <c r="AD38" s="15"/>
      <c r="AE38" s="15"/>
    </row>
    <row r="39" spans="1:31" x14ac:dyDescent="0.25">
      <c r="A39" s="22"/>
      <c r="B39" s="22"/>
      <c r="C39" s="22"/>
      <c r="D39" s="22"/>
      <c r="E39" s="22"/>
      <c r="F39" s="22"/>
      <c r="G39" s="22"/>
      <c r="H39" s="22"/>
      <c r="I39" s="22"/>
      <c r="J39" s="22"/>
      <c r="K39" s="22"/>
      <c r="L39" s="22"/>
      <c r="M39" s="22"/>
      <c r="N39" s="22"/>
      <c r="O39" s="22"/>
      <c r="P39" s="22"/>
      <c r="Q39" s="22"/>
      <c r="R39" s="22"/>
      <c r="S39" s="22"/>
      <c r="T39" s="22"/>
      <c r="U39" s="22"/>
      <c r="V39" s="23"/>
      <c r="W39" s="22"/>
      <c r="X39" s="22"/>
      <c r="Y39" s="22"/>
      <c r="Z39" s="22"/>
      <c r="AB39" s="15"/>
      <c r="AC39" s="15"/>
      <c r="AD39" s="15"/>
      <c r="AE39" s="15"/>
    </row>
    <row r="40" spans="1:31" x14ac:dyDescent="0.25">
      <c r="A40" s="22" t="s">
        <v>54</v>
      </c>
      <c r="B40" s="22">
        <v>4928.4073258499993</v>
      </c>
      <c r="C40" s="22">
        <v>6072.0701717000002</v>
      </c>
      <c r="D40" s="22">
        <v>6908.6506436500003</v>
      </c>
      <c r="E40" s="22">
        <v>7365.63330503</v>
      </c>
      <c r="F40" s="22">
        <v>7281.3813406300014</v>
      </c>
      <c r="G40" s="22">
        <v>8431.8509721299961</v>
      </c>
      <c r="H40" s="22">
        <v>8754.7682137499996</v>
      </c>
      <c r="I40" s="22">
        <v>8519.5234186199996</v>
      </c>
      <c r="J40" s="22">
        <v>8556.8315874400014</v>
      </c>
      <c r="K40" s="22">
        <v>8951.0762932300004</v>
      </c>
      <c r="L40" s="22">
        <v>10063.57830891</v>
      </c>
      <c r="M40" s="22">
        <v>8991.7713202100003</v>
      </c>
      <c r="N40" s="22">
        <v>9005.9002700599995</v>
      </c>
      <c r="O40" s="22">
        <v>9114.9360235900003</v>
      </c>
      <c r="P40" s="22">
        <v>8307.2079009900008</v>
      </c>
      <c r="Q40" s="22">
        <v>7933.9034462100008</v>
      </c>
      <c r="R40" s="22">
        <v>7616.2825225500001</v>
      </c>
      <c r="S40" s="22">
        <v>6691.0339880400006</v>
      </c>
      <c r="T40" s="22">
        <v>7888.0985309899997</v>
      </c>
      <c r="U40" s="22"/>
      <c r="W40" s="22">
        <v>7365.63330503</v>
      </c>
      <c r="X40" s="22">
        <v>8519.5234186199996</v>
      </c>
      <c r="Y40" s="22">
        <v>8991.7713202100003</v>
      </c>
      <c r="Z40" s="22">
        <v>7933.9034462100008</v>
      </c>
      <c r="AB40" s="15"/>
      <c r="AC40" s="15"/>
      <c r="AD40" s="15"/>
      <c r="AE40" s="15"/>
    </row>
    <row r="41" spans="1:31" x14ac:dyDescent="0.25">
      <c r="A41" s="22" t="s">
        <v>55</v>
      </c>
      <c r="B41" s="22">
        <v>75.384218879999992</v>
      </c>
      <c r="C41" s="22">
        <v>89.031108959999983</v>
      </c>
      <c r="D41" s="22">
        <v>100.05044878999998</v>
      </c>
      <c r="E41" s="22">
        <v>100.00518069</v>
      </c>
      <c r="F41" s="22">
        <v>132.46312960999998</v>
      </c>
      <c r="G41" s="22">
        <v>148.83963286999992</v>
      </c>
      <c r="H41" s="22">
        <v>125.70291223999996</v>
      </c>
      <c r="I41" s="22">
        <v>149.51956248999997</v>
      </c>
      <c r="J41" s="22">
        <v>140.47995359999999</v>
      </c>
      <c r="K41" s="22">
        <v>147.02575651999999</v>
      </c>
      <c r="L41" s="22">
        <v>139.03947046000002</v>
      </c>
      <c r="M41" s="22">
        <v>142.53408311999996</v>
      </c>
      <c r="N41" s="22">
        <v>128.07203699999997</v>
      </c>
      <c r="O41" s="22">
        <v>122.45152376999997</v>
      </c>
      <c r="P41" s="22">
        <v>157.06066632</v>
      </c>
      <c r="Q41" s="22">
        <v>142.43851382000003</v>
      </c>
      <c r="R41" s="22">
        <v>129.25058518</v>
      </c>
      <c r="S41" s="22">
        <v>105.64511578</v>
      </c>
      <c r="T41" s="22">
        <v>137.90644388999999</v>
      </c>
      <c r="U41" s="22"/>
      <c r="W41" s="22">
        <v>100.00518069</v>
      </c>
      <c r="X41" s="22">
        <v>149.51956248999997</v>
      </c>
      <c r="Y41" s="22">
        <v>142.53408311999996</v>
      </c>
      <c r="Z41" s="22">
        <v>142.43851382000003</v>
      </c>
      <c r="AB41" s="15"/>
      <c r="AC41" s="15"/>
      <c r="AD41" s="15"/>
      <c r="AE41" s="15"/>
    </row>
    <row r="42" spans="1:31" x14ac:dyDescent="0.25">
      <c r="A42" s="22" t="s">
        <v>93</v>
      </c>
      <c r="B42" s="22">
        <v>10.006797550000002</v>
      </c>
      <c r="C42" s="22">
        <v>10.006797550000002</v>
      </c>
      <c r="D42" s="22">
        <v>10.006797550000002</v>
      </c>
      <c r="E42" s="22">
        <v>110.77565405</v>
      </c>
      <c r="F42" s="22">
        <v>27.813670800000001</v>
      </c>
      <c r="G42" s="22">
        <v>23.745972800000001</v>
      </c>
      <c r="H42" s="22">
        <v>23.745972800000001</v>
      </c>
      <c r="I42" s="22">
        <v>36.977362597467668</v>
      </c>
      <c r="J42" s="22">
        <v>-2.2637710000002698E-2</v>
      </c>
      <c r="K42" s="22">
        <v>-2.2637710000002698E-2</v>
      </c>
      <c r="L42" s="22">
        <v>-2.2637710000002698E-2</v>
      </c>
      <c r="M42" s="22">
        <v>82.854972290000006</v>
      </c>
      <c r="N42" s="22">
        <v>63.879270290000001</v>
      </c>
      <c r="O42" s="22">
        <v>0</v>
      </c>
      <c r="P42" s="22">
        <v>0</v>
      </c>
      <c r="Q42" s="22">
        <v>8.2258780000000004E-2</v>
      </c>
      <c r="R42" s="22">
        <v>0</v>
      </c>
      <c r="S42" s="22"/>
      <c r="T42" s="22"/>
      <c r="U42" s="22"/>
      <c r="V42" s="23"/>
      <c r="W42" s="22">
        <v>110.77565405</v>
      </c>
      <c r="X42" s="22">
        <v>36.977362597467668</v>
      </c>
      <c r="Y42" s="22">
        <v>82.854972290000006</v>
      </c>
      <c r="Z42" s="22">
        <v>8.2258780000000004E-2</v>
      </c>
      <c r="AB42" s="15"/>
      <c r="AC42" s="15"/>
      <c r="AD42" s="15"/>
      <c r="AE42" s="15"/>
    </row>
    <row r="43" spans="1:31" x14ac:dyDescent="0.25">
      <c r="A43" s="22" t="s">
        <v>92</v>
      </c>
      <c r="B43" s="22">
        <v>24.45191488</v>
      </c>
      <c r="C43" s="22">
        <v>53.035952840000007</v>
      </c>
      <c r="D43" s="22">
        <v>78.836411740000003</v>
      </c>
      <c r="E43" s="22">
        <v>0</v>
      </c>
      <c r="F43" s="22">
        <v>25.791415860000001</v>
      </c>
      <c r="G43" s="22">
        <v>13.55026859</v>
      </c>
      <c r="H43" s="22">
        <v>40.131571659999992</v>
      </c>
      <c r="I43" s="22">
        <v>0</v>
      </c>
      <c r="J43" s="22">
        <v>14.639022560000001</v>
      </c>
      <c r="K43" s="22">
        <v>40.545917340000003</v>
      </c>
      <c r="L43" s="22">
        <v>65.204266689999997</v>
      </c>
      <c r="M43" s="22">
        <v>0.54209322999999998</v>
      </c>
      <c r="N43" s="22">
        <v>21.500242950000001</v>
      </c>
      <c r="O43" s="22">
        <v>36.334499559999998</v>
      </c>
      <c r="P43" s="22">
        <v>0</v>
      </c>
      <c r="Q43" s="22">
        <v>0</v>
      </c>
      <c r="R43" s="22">
        <v>0</v>
      </c>
      <c r="S43" s="22">
        <v>0</v>
      </c>
      <c r="T43" s="22"/>
      <c r="U43" s="22"/>
      <c r="V43" s="23"/>
      <c r="W43" s="22">
        <v>0</v>
      </c>
      <c r="X43" s="22">
        <v>0</v>
      </c>
      <c r="Y43" s="22">
        <v>0.54209322999999998</v>
      </c>
      <c r="Z43" s="22">
        <v>0</v>
      </c>
      <c r="AB43" s="15"/>
      <c r="AC43" s="15"/>
      <c r="AD43" s="15"/>
      <c r="AE43" s="15"/>
    </row>
    <row r="44" spans="1:31" x14ac:dyDescent="0.25">
      <c r="A44" s="22" t="s">
        <v>91</v>
      </c>
      <c r="B44" s="22">
        <v>399.37500003000002</v>
      </c>
      <c r="C44" s="22">
        <v>399.50000004000003</v>
      </c>
      <c r="D44" s="22">
        <v>399.62500005000004</v>
      </c>
      <c r="E44" s="22">
        <v>399.75000005999999</v>
      </c>
      <c r="F44" s="22">
        <v>298.87500007</v>
      </c>
      <c r="G44" s="22">
        <v>231</v>
      </c>
      <c r="H44" s="22">
        <v>0</v>
      </c>
      <c r="I44" s="22">
        <v>0</v>
      </c>
      <c r="J44" s="22">
        <v>0</v>
      </c>
      <c r="K44" s="22">
        <v>0</v>
      </c>
      <c r="L44" s="22">
        <v>0</v>
      </c>
      <c r="M44" s="22">
        <v>0</v>
      </c>
      <c r="N44" s="22">
        <v>0</v>
      </c>
      <c r="O44" s="22">
        <v>0</v>
      </c>
      <c r="P44" s="22">
        <v>0</v>
      </c>
      <c r="Q44" s="22">
        <v>0</v>
      </c>
      <c r="R44" s="22">
        <v>0</v>
      </c>
      <c r="S44" s="22">
        <v>0</v>
      </c>
      <c r="T44" s="22"/>
      <c r="U44" s="22"/>
      <c r="V44" s="23"/>
      <c r="W44" s="22">
        <v>399.75000005999999</v>
      </c>
      <c r="X44" s="22">
        <v>0</v>
      </c>
      <c r="Y44" s="22">
        <v>0</v>
      </c>
      <c r="Z44" s="22">
        <v>0</v>
      </c>
      <c r="AB44" s="15"/>
      <c r="AC44" s="15"/>
      <c r="AD44" s="15"/>
      <c r="AE44" s="15"/>
    </row>
    <row r="45" spans="1:31" x14ac:dyDescent="0.25">
      <c r="A45" s="22" t="s">
        <v>42</v>
      </c>
      <c r="B45" s="22">
        <v>64.631666580000001</v>
      </c>
      <c r="C45" s="22">
        <v>64.664166570000006</v>
      </c>
      <c r="D45" s="22">
        <v>64.696666560000011</v>
      </c>
      <c r="E45" s="22">
        <v>64.729166549999988</v>
      </c>
      <c r="F45" s="22">
        <v>64.761666539999993</v>
      </c>
      <c r="G45" s="22">
        <v>64.794166529999998</v>
      </c>
      <c r="H45" s="22">
        <v>64.826666520000003</v>
      </c>
      <c r="I45" s="22">
        <v>64.859166509999994</v>
      </c>
      <c r="J45" s="22">
        <v>64.891666499999999</v>
      </c>
      <c r="K45" s="22">
        <v>64.924166490000005</v>
      </c>
      <c r="L45" s="22">
        <v>64.956666479999996</v>
      </c>
      <c r="M45" s="22">
        <v>64.989166470000001</v>
      </c>
      <c r="N45" s="22">
        <v>106.8</v>
      </c>
      <c r="O45" s="22">
        <v>65</v>
      </c>
      <c r="P45" s="22">
        <v>65</v>
      </c>
      <c r="Q45" s="22">
        <v>65</v>
      </c>
      <c r="R45" s="22">
        <v>65</v>
      </c>
      <c r="S45" s="22">
        <v>65</v>
      </c>
      <c r="T45" s="22">
        <v>65</v>
      </c>
      <c r="U45" s="22"/>
      <c r="V45" s="23"/>
      <c r="W45" s="22">
        <v>64.729166549999988</v>
      </c>
      <c r="X45" s="22">
        <v>64.859166509999994</v>
      </c>
      <c r="Y45" s="22">
        <v>64.989166470000001</v>
      </c>
      <c r="Z45" s="22">
        <v>65</v>
      </c>
      <c r="AB45" s="15"/>
      <c r="AC45" s="15"/>
      <c r="AD45" s="15"/>
      <c r="AE45" s="15"/>
    </row>
    <row r="46" spans="1:31" x14ac:dyDescent="0.25">
      <c r="A46" s="25" t="s">
        <v>94</v>
      </c>
      <c r="B46" s="25">
        <v>5502.256923769999</v>
      </c>
      <c r="C46" s="25">
        <v>6688.3081976600006</v>
      </c>
      <c r="D46" s="25">
        <v>7561.8659683400001</v>
      </c>
      <c r="E46" s="25">
        <v>8040.8933063800005</v>
      </c>
      <c r="F46" s="25">
        <v>7831.0862235100021</v>
      </c>
      <c r="G46" s="25">
        <v>8913.7810129199952</v>
      </c>
      <c r="H46" s="25">
        <v>9009.17533697</v>
      </c>
      <c r="I46" s="25">
        <v>8770.8795102174681</v>
      </c>
      <c r="J46" s="25">
        <v>8776.8195923900021</v>
      </c>
      <c r="K46" s="25">
        <v>9203.5494958700001</v>
      </c>
      <c r="L46" s="25">
        <v>10332.756074830002</v>
      </c>
      <c r="M46" s="25">
        <v>9282.6916353199995</v>
      </c>
      <c r="N46" s="25">
        <v>9326.1518202999978</v>
      </c>
      <c r="O46" s="25">
        <v>9338.7220469200001</v>
      </c>
      <c r="P46" s="25">
        <v>8529.2685673100004</v>
      </c>
      <c r="Q46" s="25">
        <v>8141.4242188100006</v>
      </c>
      <c r="R46" s="25">
        <v>7810.5331077299998</v>
      </c>
      <c r="S46" s="25">
        <v>6861.6791038199999</v>
      </c>
      <c r="T46" s="25">
        <v>8091.0049748800002</v>
      </c>
      <c r="U46" s="21"/>
      <c r="V46" s="23"/>
      <c r="W46" s="25">
        <v>8040.8933063800005</v>
      </c>
      <c r="X46" s="25">
        <v>8770.8795102174681</v>
      </c>
      <c r="Y46" s="25">
        <v>9282.6916353199995</v>
      </c>
      <c r="Z46" s="25">
        <v>8141.4242188100006</v>
      </c>
      <c r="AB46" s="15"/>
      <c r="AC46" s="15"/>
      <c r="AD46" s="15"/>
      <c r="AE46" s="15"/>
    </row>
    <row r="47" spans="1:31" x14ac:dyDescent="0.25">
      <c r="A47" s="22"/>
      <c r="B47" s="22"/>
      <c r="C47" s="22"/>
      <c r="D47" s="22"/>
      <c r="E47" s="22"/>
      <c r="F47" s="22"/>
      <c r="G47" s="22"/>
      <c r="H47" s="22"/>
      <c r="I47" s="22"/>
      <c r="J47" s="22"/>
      <c r="K47" s="22"/>
      <c r="L47" s="22"/>
      <c r="V47" s="23"/>
      <c r="W47" s="22"/>
      <c r="X47" s="22"/>
      <c r="AB47" s="15"/>
      <c r="AC47" s="15"/>
      <c r="AD47" s="15"/>
      <c r="AE47" s="15"/>
    </row>
    <row r="48" spans="1:31" x14ac:dyDescent="0.25">
      <c r="A48" s="22" t="s">
        <v>41</v>
      </c>
      <c r="B48" s="22">
        <v>44.55</v>
      </c>
      <c r="C48" s="22">
        <v>44.55</v>
      </c>
      <c r="D48" s="22">
        <v>44.55</v>
      </c>
      <c r="E48" s="22">
        <v>44.55</v>
      </c>
      <c r="F48" s="22">
        <v>44.55</v>
      </c>
      <c r="G48" s="22">
        <v>44.55</v>
      </c>
      <c r="H48" s="22">
        <v>44.55</v>
      </c>
      <c r="I48" s="22">
        <v>44.55</v>
      </c>
      <c r="J48" s="22">
        <v>44.55</v>
      </c>
      <c r="K48" s="22">
        <v>244.55</v>
      </c>
      <c r="L48" s="22">
        <v>244.55</v>
      </c>
      <c r="M48" s="22">
        <v>244.55</v>
      </c>
      <c r="N48" s="22">
        <v>199.55</v>
      </c>
      <c r="O48" s="22">
        <v>199.55</v>
      </c>
      <c r="P48" s="22">
        <v>199.55</v>
      </c>
      <c r="Q48" s="22">
        <v>199.55</v>
      </c>
      <c r="R48" s="22">
        <v>199.55</v>
      </c>
      <c r="S48" s="22">
        <v>199.55</v>
      </c>
      <c r="T48" s="22">
        <v>199.55</v>
      </c>
      <c r="U48" s="22"/>
      <c r="V48" s="23"/>
      <c r="W48" s="22">
        <v>44.55</v>
      </c>
      <c r="X48" s="22">
        <v>44.55</v>
      </c>
      <c r="Y48" s="22">
        <v>244.55</v>
      </c>
      <c r="Z48" s="22">
        <v>199.55</v>
      </c>
      <c r="AB48" s="15"/>
      <c r="AC48" s="15"/>
      <c r="AD48" s="15"/>
      <c r="AE48" s="15"/>
    </row>
    <row r="49" spans="1:31" x14ac:dyDescent="0.25">
      <c r="A49" s="22" t="s">
        <v>38</v>
      </c>
      <c r="B49" s="22">
        <v>171.38062100000002</v>
      </c>
      <c r="C49" s="22">
        <v>171.446325</v>
      </c>
      <c r="D49" s="22">
        <v>171.46385599999999</v>
      </c>
      <c r="E49" s="22">
        <v>172.71213699999998</v>
      </c>
      <c r="F49" s="22">
        <v>182.61213699999999</v>
      </c>
      <c r="G49" s="22">
        <v>182.768866</v>
      </c>
      <c r="H49" s="22">
        <v>182.768866</v>
      </c>
      <c r="I49" s="22">
        <v>184.11972800000001</v>
      </c>
      <c r="J49" s="22">
        <v>184.11972800000001</v>
      </c>
      <c r="K49" s="22">
        <v>186.36849799999999</v>
      </c>
      <c r="L49" s="22">
        <v>186.53806899999998</v>
      </c>
      <c r="M49" s="22">
        <v>186.61373900000001</v>
      </c>
      <c r="N49" s="22">
        <v>186.855142</v>
      </c>
      <c r="O49" s="22">
        <v>186.894611</v>
      </c>
      <c r="P49" s="22">
        <v>186.971486</v>
      </c>
      <c r="Q49" s="22">
        <v>187.13719399999999</v>
      </c>
      <c r="R49" s="22">
        <v>187.40811099999999</v>
      </c>
      <c r="S49" s="22">
        <v>187.40811099999999</v>
      </c>
      <c r="T49" s="22">
        <v>187.59012899999999</v>
      </c>
      <c r="U49" s="22"/>
      <c r="V49" s="23"/>
      <c r="W49" s="22">
        <v>172.71213699999998</v>
      </c>
      <c r="X49" s="22">
        <v>184.11972800000001</v>
      </c>
      <c r="Y49" s="22">
        <v>186.61373900000001</v>
      </c>
      <c r="Z49" s="22">
        <v>187.13719399999999</v>
      </c>
      <c r="AB49" s="15"/>
      <c r="AC49" s="15"/>
      <c r="AD49" s="15"/>
      <c r="AE49" s="15"/>
    </row>
    <row r="50" spans="1:31" x14ac:dyDescent="0.25">
      <c r="A50" s="22" t="s">
        <v>179</v>
      </c>
      <c r="B50" s="22">
        <v>771.85111901000005</v>
      </c>
      <c r="C50" s="22">
        <v>771.85111901000005</v>
      </c>
      <c r="D50" s="22">
        <v>771.85111901000005</v>
      </c>
      <c r="E50" s="22">
        <v>771.85111901000005</v>
      </c>
      <c r="F50" s="22">
        <v>786.67196625000008</v>
      </c>
      <c r="G50" s="22">
        <v>786.67196625000008</v>
      </c>
      <c r="H50" s="22">
        <v>786.67196625000008</v>
      </c>
      <c r="I50" s="22">
        <v>786.67196625000008</v>
      </c>
      <c r="J50" s="22">
        <v>786.67196625000008</v>
      </c>
      <c r="K50" s="22">
        <v>786.67196625000008</v>
      </c>
      <c r="L50" s="22">
        <v>786.67196625000008</v>
      </c>
      <c r="M50" s="22">
        <v>786.67196625000008</v>
      </c>
      <c r="N50" s="22">
        <v>786.67196625000008</v>
      </c>
      <c r="O50" s="22">
        <v>786.67196625000008</v>
      </c>
      <c r="P50" s="22">
        <v>786.67196625000008</v>
      </c>
      <c r="Q50" s="22">
        <v>786.67196625000008</v>
      </c>
      <c r="R50" s="22">
        <v>786.67196625000008</v>
      </c>
      <c r="S50" s="22">
        <v>786.67196625000008</v>
      </c>
      <c r="T50" s="22">
        <v>786.67196624999997</v>
      </c>
      <c r="U50" s="22"/>
      <c r="V50" s="23"/>
      <c r="W50" s="22">
        <v>771.85111901000005</v>
      </c>
      <c r="X50" s="22">
        <v>786.67196625000008</v>
      </c>
      <c r="Y50" s="22">
        <v>786.67196625000008</v>
      </c>
      <c r="Z50" s="22">
        <v>786.67196625000008</v>
      </c>
      <c r="AB50" s="15"/>
      <c r="AC50" s="15"/>
      <c r="AD50" s="15"/>
      <c r="AE50" s="15"/>
    </row>
    <row r="51" spans="1:31" x14ac:dyDescent="0.25">
      <c r="A51" s="22" t="s">
        <v>180</v>
      </c>
      <c r="B51" s="22">
        <v>38.489979380000001</v>
      </c>
      <c r="C51" s="22">
        <v>36.608155380000007</v>
      </c>
      <c r="D51" s="22">
        <v>38.948723380000004</v>
      </c>
      <c r="E51" s="22">
        <v>42.22695238</v>
      </c>
      <c r="F51" s="22">
        <v>43.445837380000007</v>
      </c>
      <c r="G51" s="22">
        <v>45.679340379999999</v>
      </c>
      <c r="H51" s="22">
        <v>44.947167380000003</v>
      </c>
      <c r="I51" s="22">
        <v>45.80308556</v>
      </c>
      <c r="J51" s="22">
        <v>46.656765559999997</v>
      </c>
      <c r="K51" s="22">
        <v>47.360661</v>
      </c>
      <c r="L51" s="22">
        <v>47.918548000000001</v>
      </c>
      <c r="M51" s="22">
        <v>48.264592</v>
      </c>
      <c r="N51" s="22">
        <v>48.419986999999999</v>
      </c>
      <c r="O51" s="22">
        <v>50.007928</v>
      </c>
      <c r="P51" s="22">
        <v>50.743222000000003</v>
      </c>
      <c r="Q51" s="22">
        <v>53.831582000000004</v>
      </c>
      <c r="R51" s="22">
        <v>53.879652</v>
      </c>
      <c r="S51" s="22">
        <v>56.661999000000002</v>
      </c>
      <c r="T51" s="22">
        <v>56.685634999999998</v>
      </c>
      <c r="U51" s="22"/>
      <c r="V51" s="23"/>
      <c r="W51" s="22">
        <v>42.22695238</v>
      </c>
      <c r="X51" s="22">
        <v>45.80308556</v>
      </c>
      <c r="Y51" s="22">
        <v>48.264592</v>
      </c>
      <c r="Z51" s="22">
        <v>53.831582000000004</v>
      </c>
      <c r="AB51" s="15"/>
      <c r="AC51" s="15"/>
      <c r="AD51" s="15"/>
      <c r="AE51" s="15"/>
    </row>
    <row r="52" spans="1:31" x14ac:dyDescent="0.25">
      <c r="A52" s="22" t="s">
        <v>95</v>
      </c>
      <c r="B52" s="22">
        <v>330.68419332000002</v>
      </c>
      <c r="C52" s="22">
        <v>417.42590618000003</v>
      </c>
      <c r="D52" s="22">
        <v>491.55866486000002</v>
      </c>
      <c r="E52" s="22">
        <v>588.41663553000001</v>
      </c>
      <c r="F52" s="22">
        <v>663.85664503999999</v>
      </c>
      <c r="G52" s="22">
        <v>724.34176619000004</v>
      </c>
      <c r="H52" s="22">
        <v>803.84379833000003</v>
      </c>
      <c r="I52" s="22">
        <v>788.40370553240314</v>
      </c>
      <c r="J52" s="22">
        <v>833.34069276000002</v>
      </c>
      <c r="K52" s="22">
        <v>905.40716910000003</v>
      </c>
      <c r="L52" s="22">
        <v>973.05083009000009</v>
      </c>
      <c r="M52" s="22">
        <v>1037.4666497600001</v>
      </c>
      <c r="N52" s="22">
        <v>1096.3790373500001</v>
      </c>
      <c r="O52" s="22">
        <v>1064.62137222</v>
      </c>
      <c r="P52" s="22">
        <v>705.84328918999995</v>
      </c>
      <c r="Q52" s="22">
        <v>736.87291104999986</v>
      </c>
      <c r="R52" s="22">
        <v>768.82603290000009</v>
      </c>
      <c r="S52" s="22">
        <v>801.55527269000004</v>
      </c>
      <c r="T52" s="22">
        <v>815.91924769000002</v>
      </c>
      <c r="U52" s="22"/>
      <c r="V52" s="23"/>
      <c r="W52" s="22">
        <v>588.41663553000001</v>
      </c>
      <c r="X52" s="22">
        <v>788.40370553240314</v>
      </c>
      <c r="Y52" s="22">
        <v>1037.4666497600001</v>
      </c>
      <c r="Z52" s="22">
        <v>736.87291104999986</v>
      </c>
      <c r="AB52" s="15"/>
      <c r="AC52" s="15"/>
      <c r="AD52" s="15"/>
      <c r="AE52" s="15"/>
    </row>
    <row r="53" spans="1:31" x14ac:dyDescent="0.25">
      <c r="A53" s="25" t="s">
        <v>96</v>
      </c>
      <c r="B53" s="25">
        <v>1356.9559127100001</v>
      </c>
      <c r="C53" s="25">
        <v>1441.8815055699999</v>
      </c>
      <c r="D53" s="25">
        <v>1518.37236325</v>
      </c>
      <c r="E53" s="25">
        <v>1619.7568439199999</v>
      </c>
      <c r="F53" s="25">
        <v>1721.1365856699999</v>
      </c>
      <c r="G53" s="25">
        <v>1784.0119388200003</v>
      </c>
      <c r="H53" s="25">
        <v>1862.7817979600002</v>
      </c>
      <c r="I53" s="25">
        <v>1849.548485342403</v>
      </c>
      <c r="J53" s="25">
        <v>1895.3391525700001</v>
      </c>
      <c r="K53" s="25">
        <v>2170.3582943500001</v>
      </c>
      <c r="L53" s="25">
        <v>2238.7294133400005</v>
      </c>
      <c r="M53" s="25">
        <v>2303.5669470100001</v>
      </c>
      <c r="N53" s="25">
        <v>2317.8761326000003</v>
      </c>
      <c r="O53" s="25">
        <v>2287.7458774700003</v>
      </c>
      <c r="P53" s="25">
        <v>1929.7799634400001</v>
      </c>
      <c r="Q53" s="25">
        <v>1964.0636532999999</v>
      </c>
      <c r="R53" s="25">
        <v>1996.3357621500004</v>
      </c>
      <c r="S53" s="25">
        <v>2031.8473489400001</v>
      </c>
      <c r="T53" s="25">
        <v>2046.4169779399999</v>
      </c>
      <c r="U53" s="21"/>
      <c r="V53" s="23"/>
      <c r="W53" s="25">
        <v>1619.7568439199999</v>
      </c>
      <c r="X53" s="25">
        <v>1849.5484853424032</v>
      </c>
      <c r="Y53" s="25">
        <v>2303.5669470100001</v>
      </c>
      <c r="Z53" s="25">
        <v>1964.0636532999999</v>
      </c>
      <c r="AB53" s="15"/>
      <c r="AC53" s="15"/>
      <c r="AD53" s="15"/>
      <c r="AE53" s="15"/>
    </row>
    <row r="54" spans="1:31" x14ac:dyDescent="0.25">
      <c r="A54" s="25" t="s">
        <v>97</v>
      </c>
      <c r="B54" s="25">
        <v>6859.2128364799992</v>
      </c>
      <c r="C54" s="25">
        <v>8130.1897032300012</v>
      </c>
      <c r="D54" s="25">
        <v>9080.2383315900006</v>
      </c>
      <c r="E54" s="25">
        <v>9660.6501503</v>
      </c>
      <c r="F54" s="25">
        <v>9552.2228091800025</v>
      </c>
      <c r="G54" s="25">
        <v>10697.792951739997</v>
      </c>
      <c r="H54" s="25">
        <v>10871.95713493</v>
      </c>
      <c r="I54" s="25">
        <v>10620.42799555987</v>
      </c>
      <c r="J54" s="25">
        <v>10672.158744960003</v>
      </c>
      <c r="K54" s="25">
        <v>11373.907790220001</v>
      </c>
      <c r="L54" s="25">
        <v>12571.485488170001</v>
      </c>
      <c r="M54" s="25">
        <v>11586.25858233</v>
      </c>
      <c r="N54" s="25">
        <v>11644.027952899998</v>
      </c>
      <c r="O54" s="25">
        <v>11626.467924390001</v>
      </c>
      <c r="P54" s="25">
        <v>10459.04853075</v>
      </c>
      <c r="Q54" s="25">
        <v>10105.487872109999</v>
      </c>
      <c r="R54" s="25">
        <v>9806.8688698799997</v>
      </c>
      <c r="S54" s="25">
        <v>8893.5264527599993</v>
      </c>
      <c r="T54" s="25">
        <v>10137.421952819999</v>
      </c>
      <c r="U54" s="21"/>
      <c r="V54" s="23"/>
      <c r="W54" s="25">
        <v>9660.6501503</v>
      </c>
      <c r="X54" s="25">
        <v>10620.42799555987</v>
      </c>
      <c r="Y54" s="25">
        <v>11586.25858233</v>
      </c>
      <c r="Z54" s="25">
        <v>10105.487872109999</v>
      </c>
      <c r="AB54" s="15"/>
      <c r="AC54" s="15"/>
      <c r="AD54" s="15"/>
      <c r="AE54" s="15"/>
    </row>
    <row r="56" spans="1:31" x14ac:dyDescent="0.25">
      <c r="B56" s="26"/>
      <c r="C56" s="26"/>
      <c r="D56" s="26"/>
      <c r="E56" s="26"/>
      <c r="F56" s="26"/>
      <c r="G56" s="26"/>
      <c r="H56" s="26"/>
      <c r="I56" s="26"/>
      <c r="J56" s="26"/>
      <c r="K56" s="26"/>
      <c r="L56" s="26"/>
      <c r="M56" s="26"/>
      <c r="N56" s="26"/>
      <c r="O56" s="26"/>
      <c r="P56" s="26"/>
      <c r="Q56" s="26"/>
      <c r="R56" s="26"/>
      <c r="S56" s="26"/>
      <c r="T56" s="26"/>
      <c r="U56" s="26"/>
    </row>
    <row r="57" spans="1:31" x14ac:dyDescent="0.25">
      <c r="B57" s="26"/>
      <c r="C57" s="26"/>
      <c r="D57" s="26"/>
      <c r="E57" s="26"/>
      <c r="F57" s="26"/>
      <c r="G57" s="26"/>
      <c r="H57" s="26"/>
      <c r="I57" s="26"/>
      <c r="J57" s="26"/>
      <c r="K57" s="26"/>
      <c r="L57" s="26"/>
      <c r="M57" s="26"/>
      <c r="N57" s="26"/>
      <c r="O57" s="26"/>
      <c r="P57" s="26"/>
      <c r="Q57" s="26"/>
      <c r="R57" s="26"/>
      <c r="S57" s="26"/>
      <c r="T57" s="26"/>
      <c r="U57" s="26"/>
    </row>
    <row r="61" spans="1:31" x14ac:dyDescent="0.25">
      <c r="P61" s="22"/>
      <c r="Q61" s="22"/>
      <c r="R61" s="22"/>
      <c r="S61" s="22"/>
      <c r="T61" s="22"/>
      <c r="U61" s="22"/>
      <c r="W61" s="6" t="s">
        <v>3</v>
      </c>
    </row>
  </sheetData>
  <pageMargins left="0.7" right="0.7" top="0.75" bottom="0.75" header="0.3" footer="0.3"/>
  <pageSetup paperSize="9" orientation="portrait" r:id="rId1"/>
  <ignoredErrors>
    <ignoredError sqref="V7 V19 V4 W25:W29 V23:V24 Y25:Z29 W30:Z30 W39:Y39 W47:Y47 V5:V6 V14:W14 V8:V10 X14:Y14 V11:V13 V15:V16 V18 V21:V22" formulaRange="1"/>
    <ignoredError sqref="X25:X29"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D35"/>
  <sheetViews>
    <sheetView showGridLines="0" zoomScaleNormal="100" workbookViewId="0"/>
  </sheetViews>
  <sheetFormatPr defaultColWidth="11.42578125" defaultRowHeight="15" x14ac:dyDescent="0.25"/>
  <cols>
    <col min="1" max="1" width="69.5703125" customWidth="1"/>
  </cols>
  <sheetData>
    <row r="1" spans="1:4" ht="18.75" x14ac:dyDescent="0.25">
      <c r="A1" s="7"/>
    </row>
    <row r="2" spans="1:4" ht="18.75" x14ac:dyDescent="0.25">
      <c r="A2" s="7" t="s">
        <v>227</v>
      </c>
    </row>
    <row r="3" spans="1:4" ht="18.75" x14ac:dyDescent="0.25">
      <c r="A3" s="7"/>
    </row>
    <row r="4" spans="1:4" ht="15.75" thickBot="1" x14ac:dyDescent="0.3">
      <c r="A4" s="177" t="s">
        <v>74</v>
      </c>
      <c r="B4" s="225" t="s">
        <v>225</v>
      </c>
      <c r="C4" s="225" t="s">
        <v>226</v>
      </c>
      <c r="D4" s="225">
        <v>2021</v>
      </c>
    </row>
    <row r="5" spans="1:4" x14ac:dyDescent="0.25">
      <c r="A5" s="143"/>
      <c r="B5" s="179"/>
      <c r="C5" s="179"/>
      <c r="D5" s="179"/>
    </row>
    <row r="6" spans="1:4" x14ac:dyDescent="0.25">
      <c r="A6" s="178" t="s">
        <v>147</v>
      </c>
      <c r="B6" s="226">
        <v>119.55152762999981</v>
      </c>
      <c r="C6" s="226">
        <v>-323.10189123000021</v>
      </c>
      <c r="D6" s="226">
        <v>-278.10732806999999</v>
      </c>
    </row>
    <row r="7" spans="1:4" x14ac:dyDescent="0.25">
      <c r="A7" s="178" t="s">
        <v>75</v>
      </c>
      <c r="B7" s="226">
        <v>8.2259490000000005E-2</v>
      </c>
      <c r="C7" s="226">
        <v>-82.804524000000001</v>
      </c>
      <c r="D7" s="226">
        <v>-82.8</v>
      </c>
    </row>
    <row r="8" spans="1:4" x14ac:dyDescent="0.25">
      <c r="A8" s="178" t="s">
        <v>148</v>
      </c>
      <c r="B8" s="226">
        <v>59.718204419999992</v>
      </c>
      <c r="C8" s="227">
        <v>57.922039660000003</v>
      </c>
      <c r="D8" s="226">
        <v>77.307402300000021</v>
      </c>
    </row>
    <row r="9" spans="1:4" x14ac:dyDescent="0.25">
      <c r="A9" s="178" t="s">
        <v>76</v>
      </c>
      <c r="B9" s="226">
        <v>-357.08534337000009</v>
      </c>
      <c r="C9" s="226">
        <v>372.875</v>
      </c>
      <c r="D9" s="226">
        <v>-323.53853608999987</v>
      </c>
    </row>
    <row r="10" spans="1:4" x14ac:dyDescent="0.25">
      <c r="A10" s="178" t="s">
        <v>149</v>
      </c>
      <c r="B10" s="226">
        <v>-234.60255185999813</v>
      </c>
      <c r="C10" s="226">
        <v>-41.191000000000003</v>
      </c>
      <c r="D10" s="226">
        <v>1286.8725392099968</v>
      </c>
    </row>
    <row r="11" spans="1:4" x14ac:dyDescent="0.25">
      <c r="A11" s="178" t="s">
        <v>150</v>
      </c>
      <c r="B11" s="226">
        <v>135.55082169050257</v>
      </c>
      <c r="C11" s="226">
        <v>-141.19999999999999</v>
      </c>
      <c r="D11" s="226">
        <v>-226.83363821964699</v>
      </c>
    </row>
    <row r="12" spans="1:4" x14ac:dyDescent="0.25">
      <c r="A12" s="178" t="s">
        <v>203</v>
      </c>
      <c r="B12" s="226">
        <v>-45.804915220001021</v>
      </c>
      <c r="C12" s="226">
        <v>-684.56299999999999</v>
      </c>
      <c r="D12" s="226">
        <v>-1057.8678739999996</v>
      </c>
    </row>
    <row r="13" spans="1:4" x14ac:dyDescent="0.25">
      <c r="A13" s="178" t="s">
        <v>204</v>
      </c>
      <c r="B13" s="226">
        <v>-125.08041441459046</v>
      </c>
      <c r="C13" s="226">
        <v>136.1</v>
      </c>
      <c r="D13" s="226">
        <v>256.30917020472299</v>
      </c>
    </row>
    <row r="14" spans="1:4" x14ac:dyDescent="0.25">
      <c r="A14" s="178" t="s">
        <v>205</v>
      </c>
      <c r="B14" s="226">
        <v>3.6524821208519711</v>
      </c>
      <c r="C14" s="226">
        <v>556.79999999999995</v>
      </c>
      <c r="D14" s="226">
        <v>998.60000000000014</v>
      </c>
    </row>
    <row r="15" spans="1:4" x14ac:dyDescent="0.25">
      <c r="A15" s="178" t="s">
        <v>151</v>
      </c>
      <c r="B15" s="226">
        <v>239.89361088889396</v>
      </c>
      <c r="C15" s="226">
        <v>15.1529907</v>
      </c>
      <c r="D15" s="226">
        <v>-302.8</v>
      </c>
    </row>
    <row r="16" spans="1:4" x14ac:dyDescent="0.25">
      <c r="A16" s="112" t="s">
        <v>77</v>
      </c>
      <c r="B16" s="228">
        <v>-204.12431862434138</v>
      </c>
      <c r="C16" s="228">
        <v>-133.9103848700002</v>
      </c>
      <c r="D16" s="228">
        <v>347.1475192171111</v>
      </c>
    </row>
    <row r="17" spans="1:4" x14ac:dyDescent="0.25">
      <c r="A17" s="178"/>
      <c r="B17" s="229"/>
      <c r="C17" s="229"/>
      <c r="D17" s="226"/>
    </row>
    <row r="18" spans="1:4" x14ac:dyDescent="0.25">
      <c r="A18" s="178" t="s">
        <v>152</v>
      </c>
      <c r="B18" s="226">
        <v>-0.25382448000000002</v>
      </c>
      <c r="C18" s="226">
        <v>-6.1964499999999999E-2</v>
      </c>
      <c r="D18" s="226">
        <v>-0.35538999999999998</v>
      </c>
    </row>
    <row r="19" spans="1:4" x14ac:dyDescent="0.25">
      <c r="A19" s="178" t="s">
        <v>153</v>
      </c>
      <c r="B19" s="226">
        <v>-41.643976389999999</v>
      </c>
      <c r="C19" s="226">
        <v>-45.258524629999997</v>
      </c>
      <c r="D19" s="226">
        <v>-72.189015212011697</v>
      </c>
    </row>
    <row r="20" spans="1:4" x14ac:dyDescent="0.25">
      <c r="A20" s="112" t="s">
        <v>181</v>
      </c>
      <c r="B20" s="230">
        <v>-41.897800869999998</v>
      </c>
      <c r="C20" s="230">
        <v>-45.320489129999999</v>
      </c>
      <c r="D20" s="230">
        <v>-72.544405212011696</v>
      </c>
    </row>
    <row r="21" spans="1:4" x14ac:dyDescent="0.25">
      <c r="A21" s="178"/>
      <c r="B21" s="229"/>
      <c r="C21" s="229"/>
      <c r="D21" s="226"/>
    </row>
    <row r="22" spans="1:4" x14ac:dyDescent="0.25">
      <c r="A22" s="178" t="s">
        <v>78</v>
      </c>
      <c r="B22" s="226">
        <v>0.45293499999999998</v>
      </c>
      <c r="C22" s="226">
        <v>0.3</v>
      </c>
      <c r="D22" s="226">
        <v>0.52345499999998424</v>
      </c>
    </row>
    <row r="23" spans="1:4" x14ac:dyDescent="0.25">
      <c r="A23" s="178" t="s">
        <v>222</v>
      </c>
      <c r="B23" s="226">
        <v>-14.140389333333333</v>
      </c>
      <c r="C23" s="226">
        <v>-58.6</v>
      </c>
      <c r="D23" s="226">
        <v>-62.909889186666668</v>
      </c>
    </row>
    <row r="24" spans="1:4" x14ac:dyDescent="0.25">
      <c r="A24" s="178" t="s">
        <v>154</v>
      </c>
      <c r="B24" s="226">
        <v>-3.4671286855027699</v>
      </c>
      <c r="C24" s="226">
        <v>-2.8063229999999999</v>
      </c>
      <c r="D24" s="226">
        <v>-3.7516400910798193</v>
      </c>
    </row>
    <row r="25" spans="1:4" x14ac:dyDescent="0.25">
      <c r="A25" s="178" t="s">
        <v>155</v>
      </c>
      <c r="B25" s="226">
        <v>0</v>
      </c>
      <c r="C25" s="226">
        <v>-78.479159640000006</v>
      </c>
      <c r="D25" s="226">
        <v>-78.479159640000006</v>
      </c>
    </row>
    <row r="26" spans="1:4" x14ac:dyDescent="0.25">
      <c r="A26" s="112" t="s">
        <v>79</v>
      </c>
      <c r="B26" s="230">
        <v>-17.154583018836103</v>
      </c>
      <c r="C26" s="230">
        <v>-139.58548264000001</v>
      </c>
      <c r="D26" s="230">
        <v>-144.61723391774649</v>
      </c>
    </row>
    <row r="27" spans="1:4" x14ac:dyDescent="0.25">
      <c r="A27" s="178"/>
      <c r="B27" s="127"/>
      <c r="C27" s="127"/>
      <c r="D27" s="130"/>
    </row>
    <row r="28" spans="1:4" x14ac:dyDescent="0.25">
      <c r="A28" s="112" t="s">
        <v>80</v>
      </c>
      <c r="B28" s="230">
        <v>-263.17670251317747</v>
      </c>
      <c r="C28" s="230">
        <v>-318.91635664000023</v>
      </c>
      <c r="D28" s="230">
        <v>129.98588008735294</v>
      </c>
    </row>
    <row r="29" spans="1:4" x14ac:dyDescent="0.25">
      <c r="A29" s="143"/>
      <c r="B29" s="231"/>
      <c r="C29" s="231"/>
      <c r="D29" s="231"/>
    </row>
    <row r="30" spans="1:4" x14ac:dyDescent="0.25">
      <c r="A30" s="178" t="s">
        <v>223</v>
      </c>
      <c r="B30" s="226">
        <v>1301.802504349472</v>
      </c>
      <c r="C30" s="226">
        <v>1204.249</v>
      </c>
      <c r="D30" s="226">
        <v>1204.2086522956195</v>
      </c>
    </row>
    <row r="31" spans="1:4" x14ac:dyDescent="0.25">
      <c r="A31" s="180" t="s">
        <v>81</v>
      </c>
      <c r="B31" s="226">
        <v>-10.1799858801553</v>
      </c>
      <c r="C31" s="226">
        <v>0.2127381817906891</v>
      </c>
      <c r="D31" s="226">
        <v>-32.392028033500402</v>
      </c>
    </row>
    <row r="32" spans="1:4" x14ac:dyDescent="0.25">
      <c r="A32" s="112" t="s">
        <v>224</v>
      </c>
      <c r="B32" s="230">
        <v>1028.4458159561393</v>
      </c>
      <c r="C32" s="230">
        <v>885.54538154179045</v>
      </c>
      <c r="D32" s="230">
        <v>1301.802504349472</v>
      </c>
    </row>
    <row r="33" spans="1:4" x14ac:dyDescent="0.25">
      <c r="A33" s="176"/>
      <c r="B33" s="91"/>
      <c r="C33" s="91"/>
      <c r="D33" s="181"/>
    </row>
    <row r="34" spans="1:4" x14ac:dyDescent="0.25">
      <c r="A34" s="182" t="s">
        <v>156</v>
      </c>
      <c r="B34" s="91"/>
      <c r="C34" s="91"/>
      <c r="D34" s="181"/>
    </row>
    <row r="35" spans="1:4" x14ac:dyDescent="0.25">
      <c r="A35" s="178" t="s">
        <v>44</v>
      </c>
      <c r="B35" s="232">
        <v>1028.4313421899976</v>
      </c>
      <c r="C35" s="232">
        <v>885.54580554999882</v>
      </c>
      <c r="D35" s="232">
        <v>1301.8097159700026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L481"/>
  <sheetViews>
    <sheetView showGridLines="0" zoomScaleNormal="100" zoomScaleSheetLayoutView="70" workbookViewId="0"/>
  </sheetViews>
  <sheetFormatPr defaultColWidth="9.140625" defaultRowHeight="12.75" x14ac:dyDescent="0.2"/>
  <cols>
    <col min="1" max="1" width="52.5703125" style="28" customWidth="1"/>
    <col min="2" max="2" width="14.7109375" style="28" bestFit="1" customWidth="1"/>
    <col min="3" max="4" width="12.5703125" style="28" bestFit="1" customWidth="1"/>
    <col min="5" max="5" width="14.85546875" style="28" bestFit="1" customWidth="1"/>
    <col min="6" max="6" width="16.28515625" style="28" bestFit="1" customWidth="1"/>
    <col min="7" max="7" width="14.140625" style="28" customWidth="1"/>
    <col min="8" max="16384" width="9.140625" style="28"/>
  </cols>
  <sheetData>
    <row r="1" spans="1:7" ht="18.75" x14ac:dyDescent="0.3">
      <c r="A1" s="27" t="s">
        <v>15</v>
      </c>
    </row>
    <row r="3" spans="1:7" ht="15" x14ac:dyDescent="0.25">
      <c r="A3" s="29" t="s">
        <v>16</v>
      </c>
      <c r="B3" s="29"/>
      <c r="C3" s="30"/>
      <c r="D3" s="30"/>
      <c r="E3" s="30"/>
      <c r="F3" s="30"/>
      <c r="G3" s="30"/>
    </row>
    <row r="4" spans="1:7" x14ac:dyDescent="0.2">
      <c r="B4" s="31"/>
      <c r="C4" s="32"/>
      <c r="D4" s="32"/>
      <c r="E4" s="32"/>
      <c r="F4" s="32"/>
    </row>
    <row r="5" spans="1:7" ht="64.5" customHeight="1" x14ac:dyDescent="0.2">
      <c r="A5" s="312" t="s">
        <v>146</v>
      </c>
      <c r="B5" s="312"/>
      <c r="C5" s="312"/>
      <c r="D5" s="312"/>
      <c r="E5" s="312"/>
      <c r="F5" s="312"/>
      <c r="G5" s="312"/>
    </row>
    <row r="6" spans="1:7" x14ac:dyDescent="0.2">
      <c r="A6" s="31"/>
      <c r="B6" s="31"/>
      <c r="C6" s="32"/>
      <c r="D6" s="32"/>
      <c r="E6" s="32"/>
      <c r="F6" s="32"/>
      <c r="G6" s="32"/>
    </row>
    <row r="7" spans="1:7" ht="15" x14ac:dyDescent="0.25">
      <c r="A7" s="29" t="s">
        <v>17</v>
      </c>
      <c r="B7" s="31"/>
      <c r="C7" s="32"/>
      <c r="D7" s="32"/>
      <c r="E7" s="32"/>
      <c r="F7" s="32"/>
      <c r="G7" s="32"/>
    </row>
    <row r="8" spans="1:7" ht="15" x14ac:dyDescent="0.25">
      <c r="A8" s="29"/>
      <c r="B8" s="31"/>
      <c r="C8" s="32"/>
      <c r="D8" s="32"/>
      <c r="E8" s="32"/>
      <c r="F8" s="32"/>
      <c r="G8" s="32"/>
    </row>
    <row r="9" spans="1:7" ht="84" customHeight="1" x14ac:dyDescent="0.25">
      <c r="A9" s="313" t="s">
        <v>272</v>
      </c>
      <c r="B9" s="313"/>
      <c r="C9" s="313"/>
      <c r="D9" s="313"/>
      <c r="E9" s="313"/>
      <c r="F9" s="313"/>
      <c r="G9" s="313"/>
    </row>
    <row r="11" spans="1:7" ht="15" x14ac:dyDescent="0.25">
      <c r="A11" s="30" t="s">
        <v>18</v>
      </c>
      <c r="B11" s="29"/>
      <c r="C11" s="30"/>
      <c r="D11" s="30"/>
      <c r="E11" s="30"/>
      <c r="F11" s="30"/>
    </row>
    <row r="12" spans="1:7" ht="15" x14ac:dyDescent="0.2">
      <c r="A12" s="33" t="s">
        <v>19</v>
      </c>
      <c r="B12" s="34"/>
      <c r="C12" s="34">
        <v>44834</v>
      </c>
      <c r="D12" s="34">
        <v>44469</v>
      </c>
      <c r="E12" s="34">
        <v>44561</v>
      </c>
    </row>
    <row r="13" spans="1:7" x14ac:dyDescent="0.2">
      <c r="A13" s="36" t="s">
        <v>18</v>
      </c>
      <c r="B13" s="54"/>
      <c r="C13" s="54">
        <v>8454.6781126400001</v>
      </c>
      <c r="D13" s="54">
        <v>9548.1394686299991</v>
      </c>
      <c r="E13" s="54">
        <v>8220.075560780002</v>
      </c>
    </row>
    <row r="14" spans="1:7" x14ac:dyDescent="0.2">
      <c r="A14" s="36" t="s">
        <v>102</v>
      </c>
      <c r="B14" s="39"/>
      <c r="C14" s="39">
        <v>-465.16023891000003</v>
      </c>
      <c r="D14" s="39">
        <v>-1518.6589560500001</v>
      </c>
      <c r="E14" s="39">
        <v>-822.24558228000012</v>
      </c>
      <c r="G14" s="40"/>
    </row>
    <row r="15" spans="1:7" ht="13.5" thickBot="1" x14ac:dyDescent="0.25">
      <c r="A15" s="41" t="s">
        <v>20</v>
      </c>
      <c r="B15" s="42"/>
      <c r="C15" s="42">
        <v>7989.5178737300002</v>
      </c>
      <c r="D15" s="42">
        <v>8029.4805125799994</v>
      </c>
      <c r="E15" s="42">
        <v>7397.8299785000017</v>
      </c>
      <c r="G15" s="43"/>
    </row>
    <row r="16" spans="1:7" x14ac:dyDescent="0.2">
      <c r="A16" s="31"/>
      <c r="B16" s="44"/>
      <c r="C16" s="38"/>
      <c r="D16" s="38"/>
      <c r="E16" s="38"/>
    </row>
    <row r="17" spans="1:8" x14ac:dyDescent="0.2">
      <c r="A17" s="30"/>
      <c r="B17" s="30"/>
      <c r="C17" s="30"/>
      <c r="D17" s="30"/>
      <c r="E17" s="30"/>
      <c r="F17" s="30"/>
      <c r="G17" s="30"/>
    </row>
    <row r="18" spans="1:8" x14ac:dyDescent="0.2">
      <c r="A18" s="30" t="s">
        <v>118</v>
      </c>
      <c r="C18" s="30"/>
      <c r="D18" s="30"/>
      <c r="E18" s="30"/>
      <c r="F18" s="30"/>
    </row>
    <row r="19" spans="1:8" ht="15" x14ac:dyDescent="0.2">
      <c r="A19" s="45" t="s">
        <v>19</v>
      </c>
      <c r="B19" s="34"/>
      <c r="C19" s="34">
        <v>44834</v>
      </c>
      <c r="D19" s="34">
        <v>44469</v>
      </c>
      <c r="E19" s="34">
        <v>44561</v>
      </c>
    </row>
    <row r="20" spans="1:8" x14ac:dyDescent="0.2">
      <c r="A20" s="28" t="s">
        <v>103</v>
      </c>
      <c r="B20" s="37"/>
      <c r="C20" s="37">
        <v>413.0250742662227</v>
      </c>
      <c r="D20" s="37">
        <v>2439.6373157683011</v>
      </c>
      <c r="E20" s="37">
        <v>1062.42063087628</v>
      </c>
    </row>
    <row r="21" spans="1:8" x14ac:dyDescent="0.2">
      <c r="A21" s="28" t="s">
        <v>104</v>
      </c>
      <c r="B21" s="37"/>
      <c r="C21" s="37">
        <v>-174.10520155476863</v>
      </c>
      <c r="D21" s="37">
        <v>-1208.7964479654972</v>
      </c>
      <c r="E21" s="37">
        <v>-530.67036880531532</v>
      </c>
    </row>
    <row r="22" spans="1:8" ht="13.5" thickBot="1" x14ac:dyDescent="0.25">
      <c r="A22" s="46" t="s">
        <v>21</v>
      </c>
      <c r="B22" s="47"/>
      <c r="C22" s="47">
        <v>238.91987271145408</v>
      </c>
      <c r="D22" s="47">
        <v>1230.8408678028038</v>
      </c>
      <c r="E22" s="47">
        <v>531.75026207096471</v>
      </c>
      <c r="F22" s="48"/>
    </row>
    <row r="23" spans="1:8" x14ac:dyDescent="0.2">
      <c r="B23" s="49"/>
      <c r="C23" s="37"/>
      <c r="D23" s="37"/>
      <c r="E23" s="37"/>
    </row>
    <row r="24" spans="1:8" ht="53.25" customHeight="1" x14ac:dyDescent="0.2">
      <c r="A24" s="304" t="s">
        <v>273</v>
      </c>
      <c r="B24" s="304"/>
      <c r="C24" s="304"/>
      <c r="D24" s="304"/>
      <c r="E24" s="304"/>
      <c r="F24" s="304"/>
      <c r="G24" s="304"/>
    </row>
    <row r="25" spans="1:8" ht="15" x14ac:dyDescent="0.2">
      <c r="A25" s="30" t="s">
        <v>35</v>
      </c>
      <c r="B25" s="57"/>
      <c r="C25" s="57"/>
      <c r="D25" s="57"/>
      <c r="E25" s="35"/>
    </row>
    <row r="26" spans="1:8" ht="15" x14ac:dyDescent="0.2">
      <c r="A26" s="30"/>
      <c r="B26" s="57"/>
      <c r="C26" s="57"/>
      <c r="D26" s="57"/>
      <c r="E26" s="35"/>
    </row>
    <row r="27" spans="1:8" ht="15" customHeight="1" x14ac:dyDescent="0.2">
      <c r="A27" s="233"/>
      <c r="B27" s="309" t="s">
        <v>140</v>
      </c>
      <c r="C27" s="305"/>
      <c r="D27" s="306"/>
      <c r="E27" s="234" t="s">
        <v>228</v>
      </c>
      <c r="F27" s="234" t="s">
        <v>229</v>
      </c>
      <c r="G27" s="307" t="s">
        <v>182</v>
      </c>
      <c r="H27" s="309" t="s">
        <v>22</v>
      </c>
    </row>
    <row r="28" spans="1:8" ht="15" x14ac:dyDescent="0.2">
      <c r="A28" s="235" t="s">
        <v>230</v>
      </c>
      <c r="B28" s="236" t="s">
        <v>184</v>
      </c>
      <c r="C28" s="236" t="s">
        <v>185</v>
      </c>
      <c r="D28" s="237" t="s">
        <v>186</v>
      </c>
      <c r="E28" s="238" t="s">
        <v>141</v>
      </c>
      <c r="F28" s="238" t="s">
        <v>142</v>
      </c>
      <c r="G28" s="308"/>
      <c r="H28" s="310"/>
    </row>
    <row r="29" spans="1:8" ht="15" x14ac:dyDescent="0.2">
      <c r="A29" s="239"/>
      <c r="B29" s="183"/>
      <c r="C29" s="183"/>
      <c r="D29" s="240"/>
      <c r="E29" s="241"/>
      <c r="F29" s="241"/>
      <c r="G29" s="241"/>
      <c r="H29" s="184"/>
    </row>
    <row r="30" spans="1:8" x14ac:dyDescent="0.2">
      <c r="A30" s="242" t="s">
        <v>36</v>
      </c>
      <c r="B30" s="243">
        <v>82.174677820000028</v>
      </c>
      <c r="C30" s="243">
        <v>62.52914625999999</v>
      </c>
      <c r="D30" s="244">
        <v>36.744149100000016</v>
      </c>
      <c r="E30" s="245">
        <v>21.950601890000002</v>
      </c>
      <c r="F30" s="245">
        <v>14.668186739999989</v>
      </c>
      <c r="G30" s="245">
        <v>3.7483608499999996</v>
      </c>
      <c r="H30" s="246">
        <v>221.81512266000001</v>
      </c>
    </row>
    <row r="31" spans="1:8" x14ac:dyDescent="0.2">
      <c r="A31" s="242" t="s">
        <v>84</v>
      </c>
      <c r="B31" s="243">
        <v>-11.207945347432371</v>
      </c>
      <c r="C31" s="243">
        <v>-7.9785525269166211</v>
      </c>
      <c r="D31" s="244">
        <v>-5.8479243928599347</v>
      </c>
      <c r="E31" s="245">
        <v>-2.0579432219324318</v>
      </c>
      <c r="F31" s="245">
        <v>-1.2049623408586445</v>
      </c>
      <c r="G31" s="245">
        <v>0</v>
      </c>
      <c r="H31" s="246">
        <v>-28.297327830000008</v>
      </c>
    </row>
    <row r="32" spans="1:8" x14ac:dyDescent="0.2">
      <c r="A32" s="247" t="s">
        <v>62</v>
      </c>
      <c r="B32" s="248">
        <v>70.966732472567656</v>
      </c>
      <c r="C32" s="248">
        <v>54.550593733083367</v>
      </c>
      <c r="D32" s="249">
        <v>30.896224707140082</v>
      </c>
      <c r="E32" s="250">
        <v>19.892658668067568</v>
      </c>
      <c r="F32" s="250">
        <v>13.463224399141344</v>
      </c>
      <c r="G32" s="250">
        <v>3.7483608499999996</v>
      </c>
      <c r="H32" s="248">
        <v>193.51779483000001</v>
      </c>
    </row>
    <row r="33" spans="1:8" x14ac:dyDescent="0.2">
      <c r="A33" s="239"/>
      <c r="B33" s="251"/>
      <c r="C33" s="251"/>
      <c r="D33" s="252"/>
      <c r="E33" s="253"/>
      <c r="F33" s="253"/>
      <c r="G33" s="253"/>
      <c r="H33" s="251"/>
    </row>
    <row r="34" spans="1:8" x14ac:dyDescent="0.2">
      <c r="A34" s="242" t="s">
        <v>172</v>
      </c>
      <c r="B34" s="243">
        <v>2.5343505999999998</v>
      </c>
      <c r="C34" s="243">
        <v>1.5392489300000003</v>
      </c>
      <c r="D34" s="244">
        <v>1.0729794499999996</v>
      </c>
      <c r="E34" s="245">
        <v>5.3059184199999994</v>
      </c>
      <c r="F34" s="245">
        <v>0.42799727999999992</v>
      </c>
      <c r="G34" s="245">
        <v>0.71546167999999533</v>
      </c>
      <c r="H34" s="246">
        <v>11.495956359999994</v>
      </c>
    </row>
    <row r="35" spans="1:8" x14ac:dyDescent="0.2">
      <c r="A35" s="242" t="s">
        <v>173</v>
      </c>
      <c r="B35" s="243">
        <v>-2.0522988133028566</v>
      </c>
      <c r="C35" s="243">
        <v>-1.1898275086132997</v>
      </c>
      <c r="D35" s="244">
        <v>-2.0365558318329016</v>
      </c>
      <c r="E35" s="245">
        <v>-5.3747799329172388</v>
      </c>
      <c r="F35" s="245">
        <v>-0.30843046333370694</v>
      </c>
      <c r="G35" s="245">
        <v>0</v>
      </c>
      <c r="H35" s="246">
        <v>-10.961892550000004</v>
      </c>
    </row>
    <row r="36" spans="1:8" x14ac:dyDescent="0.2">
      <c r="A36" s="247" t="s">
        <v>64</v>
      </c>
      <c r="B36" s="248">
        <v>0.48205178669714321</v>
      </c>
      <c r="C36" s="248">
        <v>0.34942142138670063</v>
      </c>
      <c r="D36" s="249">
        <v>-0.96357638183290195</v>
      </c>
      <c r="E36" s="250">
        <v>-6.8861512917239409E-2</v>
      </c>
      <c r="F36" s="250">
        <v>0.11956681666629299</v>
      </c>
      <c r="G36" s="250">
        <v>0.71546167999999533</v>
      </c>
      <c r="H36" s="248">
        <v>0.53406380999999037</v>
      </c>
    </row>
    <row r="37" spans="1:8" x14ac:dyDescent="0.2">
      <c r="A37" s="239"/>
      <c r="B37" s="251"/>
      <c r="C37" s="251"/>
      <c r="D37" s="252"/>
      <c r="E37" s="253"/>
      <c r="F37" s="253"/>
      <c r="G37" s="253"/>
      <c r="H37" s="251"/>
    </row>
    <row r="38" spans="1:8" x14ac:dyDescent="0.2">
      <c r="A38" s="242" t="s">
        <v>13</v>
      </c>
      <c r="B38" s="243">
        <v>-35.872710170000005</v>
      </c>
      <c r="C38" s="243">
        <v>-0.22103902999999825</v>
      </c>
      <c r="D38" s="244">
        <v>-28.791908100000008</v>
      </c>
      <c r="E38" s="245">
        <v>-3.8576010200000002</v>
      </c>
      <c r="F38" s="245">
        <v>-1.504772850000001</v>
      </c>
      <c r="G38" s="245">
        <v>0</v>
      </c>
      <c r="H38" s="246">
        <v>-70.248031170000019</v>
      </c>
    </row>
    <row r="39" spans="1:8" ht="13.5" thickBot="1" x14ac:dyDescent="0.25">
      <c r="A39" s="254" t="s">
        <v>187</v>
      </c>
      <c r="B39" s="255">
        <v>35.576074089264793</v>
      </c>
      <c r="C39" s="255">
        <v>54.678976124470068</v>
      </c>
      <c r="D39" s="256">
        <v>1.140740225307173</v>
      </c>
      <c r="E39" s="257">
        <v>15.96619613515033</v>
      </c>
      <c r="F39" s="257">
        <v>12.078018365807637</v>
      </c>
      <c r="G39" s="257">
        <v>4.4638225299999945</v>
      </c>
      <c r="H39" s="255">
        <v>123.80382746999999</v>
      </c>
    </row>
    <row r="40" spans="1:8" x14ac:dyDescent="0.2">
      <c r="A40" s="239"/>
      <c r="B40" s="251"/>
      <c r="C40" s="251"/>
      <c r="D40" s="252"/>
      <c r="E40" s="253"/>
      <c r="F40" s="253"/>
      <c r="G40" s="253"/>
      <c r="H40" s="251"/>
    </row>
    <row r="41" spans="1:8" x14ac:dyDescent="0.2">
      <c r="A41" s="239"/>
      <c r="B41" s="251"/>
      <c r="C41" s="251"/>
      <c r="D41" s="252"/>
      <c r="E41" s="253"/>
      <c r="F41" s="253"/>
      <c r="G41" s="253"/>
      <c r="H41" s="251"/>
    </row>
    <row r="42" spans="1:8" x14ac:dyDescent="0.2">
      <c r="A42" s="242" t="s">
        <v>188</v>
      </c>
      <c r="B42" s="243">
        <v>3276.7186031600004</v>
      </c>
      <c r="C42" s="243">
        <v>2420.2607663699996</v>
      </c>
      <c r="D42" s="244">
        <v>1831.0201730899998</v>
      </c>
      <c r="E42" s="245">
        <v>586.40329667000003</v>
      </c>
      <c r="F42" s="245">
        <v>340.27527335000002</v>
      </c>
      <c r="G42" s="245">
        <v>0</v>
      </c>
      <c r="H42" s="246">
        <v>8454.6781126399983</v>
      </c>
    </row>
    <row r="43" spans="1:8" x14ac:dyDescent="0.2">
      <c r="A43" s="242" t="s">
        <v>102</v>
      </c>
      <c r="B43" s="243">
        <v>-150.6148757964329</v>
      </c>
      <c r="C43" s="243">
        <v>-131.78830445627318</v>
      </c>
      <c r="D43" s="244">
        <v>-124.14860931938165</v>
      </c>
      <c r="E43" s="245">
        <v>-25.174379181395011</v>
      </c>
      <c r="F43" s="245">
        <v>-33.434073935808442</v>
      </c>
      <c r="G43" s="245">
        <v>0</v>
      </c>
      <c r="H43" s="246">
        <v>-465.16024268929118</v>
      </c>
    </row>
    <row r="44" spans="1:8" ht="13.5" thickBot="1" x14ac:dyDescent="0.25">
      <c r="A44" s="254" t="s">
        <v>20</v>
      </c>
      <c r="B44" s="255">
        <v>3126.1037273635675</v>
      </c>
      <c r="C44" s="255">
        <v>2288.4724619137264</v>
      </c>
      <c r="D44" s="256">
        <v>1706.8715637706182</v>
      </c>
      <c r="E44" s="257">
        <v>561.22891748860502</v>
      </c>
      <c r="F44" s="257">
        <v>306.84119941419158</v>
      </c>
      <c r="G44" s="257">
        <v>0</v>
      </c>
      <c r="H44" s="255">
        <v>7989.5178699507069</v>
      </c>
    </row>
    <row r="45" spans="1:8" x14ac:dyDescent="0.2">
      <c r="A45" s="95"/>
      <c r="B45" s="251"/>
      <c r="C45" s="251"/>
      <c r="D45" s="251"/>
      <c r="E45" s="251"/>
      <c r="F45" s="251"/>
      <c r="G45" s="251"/>
      <c r="H45" s="251"/>
    </row>
    <row r="46" spans="1:8" x14ac:dyDescent="0.2">
      <c r="A46" s="95"/>
      <c r="B46" s="251"/>
      <c r="C46" s="251"/>
      <c r="D46" s="251"/>
      <c r="E46" s="251"/>
      <c r="F46" s="251"/>
      <c r="G46" s="251"/>
      <c r="H46" s="251"/>
    </row>
    <row r="47" spans="1:8" ht="15" customHeight="1" x14ac:dyDescent="0.2">
      <c r="A47" s="95"/>
      <c r="B47" s="251"/>
      <c r="C47" s="251"/>
      <c r="D47" s="251"/>
      <c r="E47" s="251"/>
      <c r="F47" s="251"/>
      <c r="G47" s="251"/>
      <c r="H47" s="251"/>
    </row>
    <row r="48" spans="1:8" ht="15" customHeight="1" x14ac:dyDescent="0.2">
      <c r="A48" s="233"/>
      <c r="B48" s="309" t="s">
        <v>140</v>
      </c>
      <c r="C48" s="305"/>
      <c r="D48" s="306"/>
      <c r="E48" s="234" t="s">
        <v>228</v>
      </c>
      <c r="F48" s="234" t="s">
        <v>229</v>
      </c>
      <c r="G48" s="307" t="s">
        <v>182</v>
      </c>
      <c r="H48" s="309" t="s">
        <v>22</v>
      </c>
    </row>
    <row r="49" spans="1:8" ht="15" x14ac:dyDescent="0.2">
      <c r="A49" s="235" t="s">
        <v>231</v>
      </c>
      <c r="B49" s="236" t="s">
        <v>184</v>
      </c>
      <c r="C49" s="236" t="s">
        <v>185</v>
      </c>
      <c r="D49" s="237" t="s">
        <v>186</v>
      </c>
      <c r="E49" s="238" t="s">
        <v>141</v>
      </c>
      <c r="F49" s="238" t="s">
        <v>142</v>
      </c>
      <c r="G49" s="308"/>
      <c r="H49" s="310"/>
    </row>
    <row r="50" spans="1:8" ht="15" x14ac:dyDescent="0.2">
      <c r="A50" s="239"/>
      <c r="B50" s="183"/>
      <c r="C50" s="183"/>
      <c r="D50" s="240"/>
      <c r="E50" s="241"/>
      <c r="F50" s="241"/>
      <c r="G50" s="241"/>
      <c r="H50" s="184"/>
    </row>
    <row r="51" spans="1:8" x14ac:dyDescent="0.2">
      <c r="A51" s="242" t="s">
        <v>36</v>
      </c>
      <c r="B51" s="243">
        <v>79.428172099999983</v>
      </c>
      <c r="C51" s="243">
        <v>38.361395930000015</v>
      </c>
      <c r="D51" s="244">
        <v>28.77599755</v>
      </c>
      <c r="E51" s="245">
        <v>24.234484520000017</v>
      </c>
      <c r="F51" s="245">
        <v>19.551945590000003</v>
      </c>
      <c r="G51" s="245">
        <v>-1.3786140000000002E-2</v>
      </c>
      <c r="H51" s="246">
        <v>190.43820955000001</v>
      </c>
    </row>
    <row r="52" spans="1:8" x14ac:dyDescent="0.2">
      <c r="A52" s="242" t="s">
        <v>84</v>
      </c>
      <c r="B52" s="243">
        <v>-6.675093778265623</v>
      </c>
      <c r="C52" s="243">
        <v>-5.1491411291667113</v>
      </c>
      <c r="D52" s="244">
        <v>-3.1522947722629517</v>
      </c>
      <c r="E52" s="245">
        <v>-1.391781106973129</v>
      </c>
      <c r="F52" s="245">
        <v>-1.0027949101097109</v>
      </c>
      <c r="G52" s="245">
        <v>0</v>
      </c>
      <c r="H52" s="246">
        <v>-17.371105696778127</v>
      </c>
    </row>
    <row r="53" spans="1:8" x14ac:dyDescent="0.2">
      <c r="A53" s="247" t="s">
        <v>62</v>
      </c>
      <c r="B53" s="248">
        <v>72.753078321734364</v>
      </c>
      <c r="C53" s="248">
        <v>33.212254800833307</v>
      </c>
      <c r="D53" s="249">
        <v>25.623702777737048</v>
      </c>
      <c r="E53" s="250">
        <v>22.842703413026889</v>
      </c>
      <c r="F53" s="250">
        <v>18.549150679890293</v>
      </c>
      <c r="G53" s="250">
        <v>-1.3786140000000002E-2</v>
      </c>
      <c r="H53" s="248">
        <v>172.96710385322189</v>
      </c>
    </row>
    <row r="54" spans="1:8" x14ac:dyDescent="0.2">
      <c r="A54" s="239"/>
      <c r="B54" s="251"/>
      <c r="C54" s="251"/>
      <c r="D54" s="252"/>
      <c r="E54" s="253"/>
      <c r="F54" s="253"/>
      <c r="G54" s="253"/>
      <c r="H54" s="251"/>
    </row>
    <row r="55" spans="1:8" x14ac:dyDescent="0.2">
      <c r="A55" s="242" t="s">
        <v>172</v>
      </c>
      <c r="B55" s="243">
        <v>2.0565532599999994</v>
      </c>
      <c r="C55" s="243">
        <v>1.6261011000000005</v>
      </c>
      <c r="D55" s="244">
        <v>1.0520124900000001</v>
      </c>
      <c r="E55" s="245">
        <v>5.2919301199999982</v>
      </c>
      <c r="F55" s="245">
        <v>0.49495381000000016</v>
      </c>
      <c r="G55" s="245">
        <v>1.2714239299999979</v>
      </c>
      <c r="H55" s="246">
        <v>11.792974709999996</v>
      </c>
    </row>
    <row r="56" spans="1:8" x14ac:dyDescent="0.2">
      <c r="A56" s="242" t="s">
        <v>173</v>
      </c>
      <c r="B56" s="243">
        <v>-4.0727654129853281</v>
      </c>
      <c r="C56" s="243">
        <v>-2.3612001785938972</v>
      </c>
      <c r="D56" s="244">
        <v>-4.0415236318117005</v>
      </c>
      <c r="E56" s="245">
        <v>-10.666194255584067</v>
      </c>
      <c r="F56" s="245">
        <v>-0.61207701102499723</v>
      </c>
      <c r="G56" s="245">
        <v>0</v>
      </c>
      <c r="H56" s="246">
        <v>-21.753760489999991</v>
      </c>
    </row>
    <row r="57" spans="1:8" x14ac:dyDescent="0.2">
      <c r="A57" s="247" t="s">
        <v>64</v>
      </c>
      <c r="B57" s="248">
        <v>-2.0162121529853287</v>
      </c>
      <c r="C57" s="248">
        <v>-0.73509907859389667</v>
      </c>
      <c r="D57" s="249">
        <v>-2.9895111418117004</v>
      </c>
      <c r="E57" s="250">
        <v>-5.3742641355840686</v>
      </c>
      <c r="F57" s="250">
        <v>-0.11712320102499707</v>
      </c>
      <c r="G57" s="250">
        <v>1.2714239299999979</v>
      </c>
      <c r="H57" s="248">
        <v>-9.9607857799999948</v>
      </c>
    </row>
    <row r="58" spans="1:8" x14ac:dyDescent="0.2">
      <c r="A58" s="239"/>
      <c r="B58" s="251"/>
      <c r="C58" s="251"/>
      <c r="D58" s="252"/>
      <c r="E58" s="253"/>
      <c r="F58" s="253"/>
      <c r="G58" s="253"/>
      <c r="H58" s="251"/>
    </row>
    <row r="59" spans="1:8" x14ac:dyDescent="0.2">
      <c r="A59" s="242" t="s">
        <v>13</v>
      </c>
      <c r="B59" s="243">
        <v>-158.21075911121463</v>
      </c>
      <c r="C59" s="243">
        <v>-221.23505583437816</v>
      </c>
      <c r="D59" s="244">
        <v>-105.11253256989878</v>
      </c>
      <c r="E59" s="245">
        <v>-41.018371300413058</v>
      </c>
      <c r="F59" s="245">
        <v>-4.3536616338714706</v>
      </c>
      <c r="G59" s="245">
        <v>0</v>
      </c>
      <c r="H59" s="246">
        <v>-529.93038044977618</v>
      </c>
    </row>
    <row r="60" spans="1:8" ht="13.5" thickBot="1" x14ac:dyDescent="0.25">
      <c r="A60" s="254" t="s">
        <v>187</v>
      </c>
      <c r="B60" s="255">
        <v>-87.473892942465596</v>
      </c>
      <c r="C60" s="255">
        <v>-188.75790011213874</v>
      </c>
      <c r="D60" s="256">
        <v>-82.478340933973428</v>
      </c>
      <c r="E60" s="257">
        <v>-23.549932022970239</v>
      </c>
      <c r="F60" s="257">
        <v>14.078365844993822</v>
      </c>
      <c r="G60" s="257">
        <v>1.2576377899999978</v>
      </c>
      <c r="H60" s="255">
        <v>-366.82406237655425</v>
      </c>
    </row>
    <row r="61" spans="1:8" x14ac:dyDescent="0.2">
      <c r="A61" s="239"/>
      <c r="B61" s="251"/>
      <c r="C61" s="251"/>
      <c r="D61" s="252"/>
      <c r="E61" s="253"/>
      <c r="F61" s="253"/>
      <c r="G61" s="253"/>
      <c r="H61" s="251"/>
    </row>
    <row r="62" spans="1:8" x14ac:dyDescent="0.2">
      <c r="A62" s="239"/>
      <c r="B62" s="251"/>
      <c r="C62" s="251"/>
      <c r="D62" s="252"/>
      <c r="E62" s="253"/>
      <c r="F62" s="253"/>
      <c r="G62" s="253"/>
      <c r="H62" s="251"/>
    </row>
    <row r="63" spans="1:8" x14ac:dyDescent="0.2">
      <c r="A63" s="242" t="s">
        <v>188</v>
      </c>
      <c r="B63" s="243">
        <v>3750.4868594200002</v>
      </c>
      <c r="C63" s="243">
        <v>2757.9485346000001</v>
      </c>
      <c r="D63" s="244">
        <v>1742.9684165500003</v>
      </c>
      <c r="E63" s="245">
        <v>745.5412511799999</v>
      </c>
      <c r="F63" s="245">
        <v>551.19440687999997</v>
      </c>
      <c r="G63" s="245">
        <v>0</v>
      </c>
      <c r="H63" s="246">
        <v>9548.1394686300009</v>
      </c>
    </row>
    <row r="64" spans="1:8" x14ac:dyDescent="0.2">
      <c r="A64" s="242" t="s">
        <v>102</v>
      </c>
      <c r="B64" s="243">
        <v>-469.93993118907838</v>
      </c>
      <c r="C64" s="243">
        <v>-527.88680592735591</v>
      </c>
      <c r="D64" s="244">
        <v>-335.59439667743027</v>
      </c>
      <c r="E64" s="245">
        <v>-133.98733099302456</v>
      </c>
      <c r="F64" s="245">
        <v>-51.250490028687409</v>
      </c>
      <c r="G64" s="245">
        <v>0</v>
      </c>
      <c r="H64" s="246">
        <v>-1518.6589548155764</v>
      </c>
    </row>
    <row r="65" spans="1:8" ht="13.5" thickBot="1" x14ac:dyDescent="0.25">
      <c r="A65" s="254" t="s">
        <v>20</v>
      </c>
      <c r="B65" s="255">
        <v>3280.5469282309218</v>
      </c>
      <c r="C65" s="255">
        <v>2230.0617286726442</v>
      </c>
      <c r="D65" s="256">
        <v>1407.37401987257</v>
      </c>
      <c r="E65" s="257">
        <v>611.55392018697535</v>
      </c>
      <c r="F65" s="257">
        <v>499.94391685131257</v>
      </c>
      <c r="G65" s="257">
        <v>0</v>
      </c>
      <c r="H65" s="255">
        <v>8029.4805138144247</v>
      </c>
    </row>
    <row r="66" spans="1:8" x14ac:dyDescent="0.2">
      <c r="A66" s="95"/>
      <c r="B66" s="92"/>
      <c r="C66" s="92"/>
      <c r="D66" s="92"/>
      <c r="E66" s="92"/>
      <c r="F66" s="92"/>
      <c r="G66" s="92"/>
      <c r="H66" s="92"/>
    </row>
    <row r="67" spans="1:8" ht="15" customHeight="1" x14ac:dyDescent="0.2">
      <c r="A67" s="95"/>
      <c r="B67" s="92"/>
      <c r="C67" s="92"/>
      <c r="D67" s="92"/>
      <c r="E67" s="92"/>
      <c r="F67" s="92"/>
      <c r="G67" s="92"/>
      <c r="H67" s="92"/>
    </row>
    <row r="68" spans="1:8" x14ac:dyDescent="0.2">
      <c r="A68" s="95"/>
      <c r="B68" s="92"/>
      <c r="C68" s="92"/>
      <c r="D68" s="92"/>
      <c r="E68" s="92"/>
      <c r="F68" s="92"/>
      <c r="G68" s="92"/>
      <c r="H68" s="92"/>
    </row>
    <row r="69" spans="1:8" x14ac:dyDescent="0.2">
      <c r="A69" s="95"/>
      <c r="B69" s="92"/>
      <c r="C69" s="92"/>
      <c r="D69" s="92"/>
      <c r="E69" s="92"/>
      <c r="F69" s="92"/>
      <c r="G69" s="92"/>
      <c r="H69" s="92"/>
    </row>
    <row r="70" spans="1:8" ht="15" x14ac:dyDescent="0.2">
      <c r="A70" s="233"/>
      <c r="B70" s="305" t="s">
        <v>140</v>
      </c>
      <c r="C70" s="305"/>
      <c r="D70" s="306"/>
      <c r="E70" s="234" t="s">
        <v>228</v>
      </c>
      <c r="F70" s="234" t="s">
        <v>229</v>
      </c>
      <c r="G70" s="307" t="s">
        <v>182</v>
      </c>
      <c r="H70" s="305" t="s">
        <v>22</v>
      </c>
    </row>
    <row r="71" spans="1:8" ht="15" x14ac:dyDescent="0.2">
      <c r="A71" s="235" t="s">
        <v>225</v>
      </c>
      <c r="B71" s="236" t="s">
        <v>184</v>
      </c>
      <c r="C71" s="236" t="s">
        <v>185</v>
      </c>
      <c r="D71" s="237" t="s">
        <v>186</v>
      </c>
      <c r="E71" s="238" t="s">
        <v>141</v>
      </c>
      <c r="F71" s="238" t="s">
        <v>142</v>
      </c>
      <c r="G71" s="308"/>
      <c r="H71" s="311"/>
    </row>
    <row r="72" spans="1:8" ht="15" x14ac:dyDescent="0.2">
      <c r="A72" s="239"/>
      <c r="B72" s="183"/>
      <c r="C72" s="183"/>
      <c r="D72" s="240"/>
      <c r="E72" s="241"/>
      <c r="F72" s="241"/>
      <c r="G72" s="241"/>
      <c r="H72" s="184"/>
    </row>
    <row r="73" spans="1:8" x14ac:dyDescent="0.2">
      <c r="A73" s="242" t="s">
        <v>36</v>
      </c>
      <c r="B73" s="243">
        <v>259.76782826000004</v>
      </c>
      <c r="C73" s="243">
        <v>171.37398561999998</v>
      </c>
      <c r="D73" s="244">
        <v>109.07319283000001</v>
      </c>
      <c r="E73" s="245">
        <v>62.086375710000006</v>
      </c>
      <c r="F73" s="245">
        <v>46.529893649999991</v>
      </c>
      <c r="G73" s="245">
        <v>4.2249846299999998</v>
      </c>
      <c r="H73" s="246">
        <v>653.05626069999994</v>
      </c>
    </row>
    <row r="74" spans="1:8" x14ac:dyDescent="0.2">
      <c r="A74" s="242" t="s">
        <v>84</v>
      </c>
      <c r="B74" s="243">
        <v>-28.206917655161313</v>
      </c>
      <c r="C74" s="243">
        <v>-18.032163558155716</v>
      </c>
      <c r="D74" s="244">
        <v>-12.700449015806852</v>
      </c>
      <c r="E74" s="245">
        <v>-5.3893567551050561</v>
      </c>
      <c r="F74" s="245">
        <v>-3.4714591957710681</v>
      </c>
      <c r="G74" s="245">
        <v>0</v>
      </c>
      <c r="H74" s="246">
        <v>-67.80034618000002</v>
      </c>
    </row>
    <row r="75" spans="1:8" x14ac:dyDescent="0.2">
      <c r="A75" s="247" t="s">
        <v>62</v>
      </c>
      <c r="B75" s="248">
        <v>231.56091060483874</v>
      </c>
      <c r="C75" s="248">
        <v>153.34182206184425</v>
      </c>
      <c r="D75" s="249">
        <v>96.372743814193157</v>
      </c>
      <c r="E75" s="250">
        <v>56.697018954894951</v>
      </c>
      <c r="F75" s="250">
        <v>43.058434454228923</v>
      </c>
      <c r="G75" s="250">
        <v>4.2249846299999998</v>
      </c>
      <c r="H75" s="248">
        <v>585.25591451999992</v>
      </c>
    </row>
    <row r="76" spans="1:8" x14ac:dyDescent="0.2">
      <c r="A76" s="239"/>
      <c r="B76" s="251"/>
      <c r="C76" s="251"/>
      <c r="D76" s="252"/>
      <c r="E76" s="253"/>
      <c r="F76" s="253"/>
      <c r="G76" s="253"/>
      <c r="H76" s="251"/>
    </row>
    <row r="77" spans="1:8" x14ac:dyDescent="0.2">
      <c r="A77" s="242" t="s">
        <v>172</v>
      </c>
      <c r="B77" s="243">
        <v>7.7330976800000002</v>
      </c>
      <c r="C77" s="243">
        <v>4.5442104400000005</v>
      </c>
      <c r="D77" s="243">
        <v>3.0729794499999996</v>
      </c>
      <c r="E77" s="245">
        <v>14.55767101</v>
      </c>
      <c r="F77" s="245">
        <v>-9.9971000000012578E-4</v>
      </c>
      <c r="G77" s="245">
        <v>7.4329517599999946</v>
      </c>
      <c r="H77" s="246">
        <v>37.339910629999991</v>
      </c>
    </row>
    <row r="78" spans="1:8" x14ac:dyDescent="0.2">
      <c r="A78" s="242" t="s">
        <v>173</v>
      </c>
      <c r="B78" s="243">
        <v>-5.8256361683903313</v>
      </c>
      <c r="C78" s="243">
        <v>-3.3774332097226227</v>
      </c>
      <c r="D78" s="244">
        <v>-5.7809482888012607</v>
      </c>
      <c r="E78" s="245">
        <v>-15.256799921815574</v>
      </c>
      <c r="F78" s="245">
        <v>-0.87550782127021476</v>
      </c>
      <c r="G78" s="245">
        <v>0</v>
      </c>
      <c r="H78" s="246">
        <v>-31.116325410000005</v>
      </c>
    </row>
    <row r="79" spans="1:8" x14ac:dyDescent="0.2">
      <c r="A79" s="247" t="s">
        <v>64</v>
      </c>
      <c r="B79" s="248">
        <v>1.9074615116096689</v>
      </c>
      <c r="C79" s="248">
        <v>1.1667772302773778</v>
      </c>
      <c r="D79" s="249">
        <v>-2.707968838801261</v>
      </c>
      <c r="E79" s="250">
        <v>-0.69912891181557413</v>
      </c>
      <c r="F79" s="250">
        <v>-0.87650753127021486</v>
      </c>
      <c r="G79" s="250">
        <v>7.4329517599999946</v>
      </c>
      <c r="H79" s="248">
        <v>6.2235852199999862</v>
      </c>
    </row>
    <row r="80" spans="1:8" x14ac:dyDescent="0.2">
      <c r="A80" s="239"/>
      <c r="B80" s="251"/>
      <c r="C80" s="251"/>
      <c r="D80" s="252"/>
      <c r="E80" s="253"/>
      <c r="F80" s="253"/>
      <c r="G80" s="253"/>
      <c r="H80" s="251"/>
    </row>
    <row r="81" spans="1:8" x14ac:dyDescent="0.2">
      <c r="A81" s="242" t="s">
        <v>13</v>
      </c>
      <c r="B81" s="243">
        <v>-111.05862329000001</v>
      </c>
      <c r="C81" s="243">
        <v>9.2458076199999972</v>
      </c>
      <c r="D81" s="244">
        <v>-53.711047610000001</v>
      </c>
      <c r="E81" s="245">
        <v>2.762042549999999</v>
      </c>
      <c r="F81" s="245">
        <v>-3.5140922499999983</v>
      </c>
      <c r="G81" s="245">
        <v>0</v>
      </c>
      <c r="H81" s="246">
        <v>-156.27591298000004</v>
      </c>
    </row>
    <row r="82" spans="1:8" ht="13.5" thickBot="1" x14ac:dyDescent="0.25">
      <c r="A82" s="254" t="s">
        <v>187</v>
      </c>
      <c r="B82" s="255">
        <v>122.40974882644841</v>
      </c>
      <c r="C82" s="255">
        <v>163.75440691212162</v>
      </c>
      <c r="D82" s="256">
        <v>39.953727365391892</v>
      </c>
      <c r="E82" s="257">
        <v>58.759932593079377</v>
      </c>
      <c r="F82" s="257">
        <v>38.667834672958712</v>
      </c>
      <c r="G82" s="257">
        <v>11.657936389999994</v>
      </c>
      <c r="H82" s="255">
        <v>435.20358675999989</v>
      </c>
    </row>
    <row r="83" spans="1:8" x14ac:dyDescent="0.2">
      <c r="A83" s="239"/>
      <c r="B83" s="251"/>
      <c r="C83" s="251"/>
      <c r="D83" s="252"/>
      <c r="E83" s="253"/>
      <c r="F83" s="253"/>
      <c r="G83" s="253"/>
      <c r="H83" s="251"/>
    </row>
    <row r="84" spans="1:8" x14ac:dyDescent="0.2">
      <c r="A84" s="239"/>
      <c r="B84" s="251"/>
      <c r="C84" s="251"/>
      <c r="D84" s="252"/>
      <c r="E84" s="253"/>
      <c r="F84" s="253"/>
      <c r="G84" s="253"/>
      <c r="H84" s="251"/>
    </row>
    <row r="85" spans="1:8" x14ac:dyDescent="0.2">
      <c r="A85" s="242" t="s">
        <v>188</v>
      </c>
      <c r="B85" s="243">
        <v>3276.7186031600004</v>
      </c>
      <c r="C85" s="243">
        <v>2420.2607663699996</v>
      </c>
      <c r="D85" s="244">
        <v>1831.0201730899998</v>
      </c>
      <c r="E85" s="245">
        <v>586.40329667000003</v>
      </c>
      <c r="F85" s="245">
        <v>340.27527335000002</v>
      </c>
      <c r="G85" s="245">
        <v>0</v>
      </c>
      <c r="H85" s="246">
        <v>8454.6781126399983</v>
      </c>
    </row>
    <row r="86" spans="1:8" x14ac:dyDescent="0.2">
      <c r="A86" s="242" t="s">
        <v>102</v>
      </c>
      <c r="B86" s="243">
        <v>-150.6148757964329</v>
      </c>
      <c r="C86" s="243">
        <v>-131.78830445627318</v>
      </c>
      <c r="D86" s="244">
        <v>-124.14860931938165</v>
      </c>
      <c r="E86" s="245">
        <v>-25.174379181395011</v>
      </c>
      <c r="F86" s="245">
        <v>-33.434073935808442</v>
      </c>
      <c r="G86" s="245">
        <v>0</v>
      </c>
      <c r="H86" s="246">
        <v>-465.16024268929118</v>
      </c>
    </row>
    <row r="87" spans="1:8" ht="13.5" thickBot="1" x14ac:dyDescent="0.25">
      <c r="A87" s="254" t="s">
        <v>20</v>
      </c>
      <c r="B87" s="255">
        <v>3126.1037273635675</v>
      </c>
      <c r="C87" s="255">
        <v>2288.4724619137264</v>
      </c>
      <c r="D87" s="256">
        <v>1706.8715637706182</v>
      </c>
      <c r="E87" s="257">
        <v>561.22891748860502</v>
      </c>
      <c r="F87" s="257">
        <v>306.84119941419158</v>
      </c>
      <c r="G87" s="257">
        <v>0</v>
      </c>
      <c r="H87" s="255">
        <v>7989.5178699507069</v>
      </c>
    </row>
    <row r="88" spans="1:8" ht="15" customHeight="1" x14ac:dyDescent="0.2">
      <c r="A88" s="95"/>
      <c r="B88" s="251"/>
      <c r="C88" s="251"/>
      <c r="D88" s="251"/>
      <c r="E88" s="251"/>
      <c r="F88" s="251"/>
      <c r="G88" s="251"/>
      <c r="H88" s="251"/>
    </row>
    <row r="89" spans="1:8" x14ac:dyDescent="0.2">
      <c r="A89" s="95"/>
      <c r="B89" s="251"/>
      <c r="C89" s="251"/>
      <c r="D89" s="251"/>
      <c r="E89" s="251"/>
      <c r="F89" s="251"/>
      <c r="G89" s="251"/>
      <c r="H89" s="251"/>
    </row>
    <row r="90" spans="1:8" x14ac:dyDescent="0.2">
      <c r="A90" s="95"/>
      <c r="B90" s="251"/>
      <c r="C90" s="251"/>
      <c r="D90" s="251"/>
      <c r="E90" s="251"/>
      <c r="F90" s="251"/>
      <c r="G90" s="251"/>
      <c r="H90" s="251"/>
    </row>
    <row r="91" spans="1:8" ht="15" x14ac:dyDescent="0.2">
      <c r="A91" s="233"/>
      <c r="B91" s="305" t="s">
        <v>140</v>
      </c>
      <c r="C91" s="305"/>
      <c r="D91" s="306"/>
      <c r="E91" s="234" t="s">
        <v>228</v>
      </c>
      <c r="F91" s="234" t="s">
        <v>229</v>
      </c>
      <c r="G91" s="307" t="s">
        <v>182</v>
      </c>
      <c r="H91" s="305" t="s">
        <v>22</v>
      </c>
    </row>
    <row r="92" spans="1:8" ht="15" x14ac:dyDescent="0.2">
      <c r="A92" s="235" t="s">
        <v>226</v>
      </c>
      <c r="B92" s="236" t="s">
        <v>184</v>
      </c>
      <c r="C92" s="236" t="s">
        <v>185</v>
      </c>
      <c r="D92" s="237" t="s">
        <v>186</v>
      </c>
      <c r="E92" s="238" t="s">
        <v>141</v>
      </c>
      <c r="F92" s="238" t="s">
        <v>142</v>
      </c>
      <c r="G92" s="308"/>
      <c r="H92" s="311"/>
    </row>
    <row r="93" spans="1:8" ht="15" x14ac:dyDescent="0.2">
      <c r="A93" s="239"/>
      <c r="B93" s="183"/>
      <c r="C93" s="183"/>
      <c r="D93" s="240"/>
      <c r="E93" s="241"/>
      <c r="F93" s="241"/>
      <c r="G93" s="241"/>
      <c r="H93" s="184"/>
    </row>
    <row r="94" spans="1:8" x14ac:dyDescent="0.2">
      <c r="A94" s="242" t="s">
        <v>36</v>
      </c>
      <c r="B94" s="243">
        <v>284.81985650999997</v>
      </c>
      <c r="C94" s="243">
        <v>179.50157554</v>
      </c>
      <c r="D94" s="244">
        <v>117.43299116000001</v>
      </c>
      <c r="E94" s="245">
        <v>80.590010330000013</v>
      </c>
      <c r="F94" s="245">
        <v>63.447229960000001</v>
      </c>
      <c r="G94" s="245">
        <v>0.38621386000000002</v>
      </c>
      <c r="H94" s="246">
        <v>726.17787736000002</v>
      </c>
    </row>
    <row r="95" spans="1:8" x14ac:dyDescent="0.2">
      <c r="A95" s="242" t="s">
        <v>84</v>
      </c>
      <c r="B95" s="243">
        <v>-24.199571184364711</v>
      </c>
      <c r="C95" s="243">
        <v>-19.643275487883844</v>
      </c>
      <c r="D95" s="244">
        <v>-11.616216224182592</v>
      </c>
      <c r="E95" s="245">
        <v>-5.3811347519397916</v>
      </c>
      <c r="F95" s="245">
        <v>-4.062877888407189</v>
      </c>
      <c r="G95" s="245">
        <v>0</v>
      </c>
      <c r="H95" s="246">
        <v>-64.903075536778132</v>
      </c>
    </row>
    <row r="96" spans="1:8" x14ac:dyDescent="0.2">
      <c r="A96" s="247" t="s">
        <v>62</v>
      </c>
      <c r="B96" s="248">
        <v>260.62028532563528</v>
      </c>
      <c r="C96" s="248">
        <v>159.85830005211616</v>
      </c>
      <c r="D96" s="249">
        <v>105.81677493581742</v>
      </c>
      <c r="E96" s="250">
        <v>75.208875578060216</v>
      </c>
      <c r="F96" s="250">
        <v>59.384352071592815</v>
      </c>
      <c r="G96" s="250">
        <v>0.38621386000000002</v>
      </c>
      <c r="H96" s="248">
        <v>661.27480182322188</v>
      </c>
    </row>
    <row r="97" spans="1:8" x14ac:dyDescent="0.2">
      <c r="A97" s="239"/>
      <c r="B97" s="251"/>
      <c r="C97" s="251"/>
      <c r="D97" s="252"/>
      <c r="E97" s="253"/>
      <c r="F97" s="253"/>
      <c r="G97" s="253"/>
      <c r="H97" s="251"/>
    </row>
    <row r="98" spans="1:8" x14ac:dyDescent="0.2">
      <c r="A98" s="242" t="s">
        <v>172</v>
      </c>
      <c r="B98" s="243">
        <v>6.6680704799999999</v>
      </c>
      <c r="C98" s="243">
        <v>5.1391700800000004</v>
      </c>
      <c r="D98" s="244">
        <v>3.1539947100000001</v>
      </c>
      <c r="E98" s="245">
        <v>16.890367859999998</v>
      </c>
      <c r="F98" s="245">
        <v>4.9547266700000003</v>
      </c>
      <c r="G98" s="245">
        <v>3.8497656099999955</v>
      </c>
      <c r="H98" s="246">
        <v>40.656095409999999</v>
      </c>
    </row>
    <row r="99" spans="1:8" x14ac:dyDescent="0.2">
      <c r="A99" s="242" t="s">
        <v>173</v>
      </c>
      <c r="B99" s="258">
        <v>-9.1488890258947411</v>
      </c>
      <c r="C99" s="243">
        <v>-5.3041008286416211</v>
      </c>
      <c r="D99" s="244">
        <v>-9.0787088019079896</v>
      </c>
      <c r="E99" s="245">
        <v>-23.960090424517201</v>
      </c>
      <c r="F99" s="245">
        <v>-1.3749440690384356</v>
      </c>
      <c r="G99" s="245">
        <v>0</v>
      </c>
      <c r="H99" s="246">
        <v>-48.866733149999988</v>
      </c>
    </row>
    <row r="100" spans="1:8" x14ac:dyDescent="0.2">
      <c r="A100" s="247" t="s">
        <v>64</v>
      </c>
      <c r="B100" s="248">
        <v>-2.4808185458947412</v>
      </c>
      <c r="C100" s="248">
        <v>-0.16493074864162072</v>
      </c>
      <c r="D100" s="249">
        <v>-5.9247140919079895</v>
      </c>
      <c r="E100" s="250">
        <v>-7.0697225645172033</v>
      </c>
      <c r="F100" s="250">
        <v>3.5797826009615648</v>
      </c>
      <c r="G100" s="250">
        <v>3.8497656099999955</v>
      </c>
      <c r="H100" s="248">
        <v>-8.2106377399999886</v>
      </c>
    </row>
    <row r="101" spans="1:8" x14ac:dyDescent="0.2">
      <c r="A101" s="239"/>
      <c r="B101" s="251"/>
      <c r="C101" s="251"/>
      <c r="D101" s="252"/>
      <c r="E101" s="253"/>
      <c r="F101" s="253"/>
      <c r="G101" s="253"/>
      <c r="H101" s="251"/>
    </row>
    <row r="102" spans="1:8" x14ac:dyDescent="0.2">
      <c r="A102" s="242" t="s">
        <v>13</v>
      </c>
      <c r="B102" s="243">
        <v>-254.06764210671403</v>
      </c>
      <c r="C102" s="243">
        <v>-240.42176232316166</v>
      </c>
      <c r="D102" s="244">
        <v>-139.64697711662598</v>
      </c>
      <c r="E102" s="245">
        <v>-33.194479455363719</v>
      </c>
      <c r="F102" s="245">
        <v>-1.5110120281345907</v>
      </c>
      <c r="G102" s="245">
        <v>0</v>
      </c>
      <c r="H102" s="246">
        <v>-668.84187302999999</v>
      </c>
    </row>
    <row r="103" spans="1:8" ht="13.5" thickBot="1" x14ac:dyDescent="0.25">
      <c r="A103" s="254" t="s">
        <v>187</v>
      </c>
      <c r="B103" s="255">
        <v>4.071824673026498</v>
      </c>
      <c r="C103" s="255">
        <v>-80.728393019687104</v>
      </c>
      <c r="D103" s="256">
        <v>-39.754916272716542</v>
      </c>
      <c r="E103" s="257">
        <v>34.944673558179289</v>
      </c>
      <c r="F103" s="257">
        <v>61.453122644419793</v>
      </c>
      <c r="G103" s="257">
        <v>4.2359794699999958</v>
      </c>
      <c r="H103" s="255">
        <v>-15.677708946778148</v>
      </c>
    </row>
    <row r="104" spans="1:8" x14ac:dyDescent="0.2">
      <c r="A104" s="239"/>
      <c r="B104" s="251"/>
      <c r="C104" s="251"/>
      <c r="D104" s="252"/>
      <c r="E104" s="253"/>
      <c r="F104" s="253"/>
      <c r="G104" s="253"/>
      <c r="H104" s="251"/>
    </row>
    <row r="105" spans="1:8" x14ac:dyDescent="0.2">
      <c r="A105" s="239"/>
      <c r="B105" s="251"/>
      <c r="C105" s="251"/>
      <c r="D105" s="252"/>
      <c r="E105" s="253"/>
      <c r="F105" s="253"/>
      <c r="G105" s="253"/>
      <c r="H105" s="251"/>
    </row>
    <row r="106" spans="1:8" x14ac:dyDescent="0.2">
      <c r="A106" s="242" t="s">
        <v>188</v>
      </c>
      <c r="B106" s="243">
        <v>3750.4868594200002</v>
      </c>
      <c r="C106" s="243">
        <v>2757.9485346000001</v>
      </c>
      <c r="D106" s="244">
        <v>1742.9684165500003</v>
      </c>
      <c r="E106" s="245">
        <v>745.5412511799999</v>
      </c>
      <c r="F106" s="245">
        <v>551.19440687999997</v>
      </c>
      <c r="G106" s="245">
        <v>0</v>
      </c>
      <c r="H106" s="246">
        <v>9548.1394686300009</v>
      </c>
    </row>
    <row r="107" spans="1:8" x14ac:dyDescent="0.2">
      <c r="A107" s="242" t="s">
        <v>102</v>
      </c>
      <c r="B107" s="243">
        <v>-469.93993118907838</v>
      </c>
      <c r="C107" s="243">
        <v>-527.88680592735591</v>
      </c>
      <c r="D107" s="244">
        <v>-335.59439667743027</v>
      </c>
      <c r="E107" s="245">
        <v>-133.98733099302456</v>
      </c>
      <c r="F107" s="245">
        <v>-51.250490028687409</v>
      </c>
      <c r="G107" s="245">
        <v>0</v>
      </c>
      <c r="H107" s="246">
        <v>-1518.6589548155764</v>
      </c>
    </row>
    <row r="108" spans="1:8" ht="13.5" thickBot="1" x14ac:dyDescent="0.25">
      <c r="A108" s="254" t="s">
        <v>20</v>
      </c>
      <c r="B108" s="255">
        <v>3280.5469282309218</v>
      </c>
      <c r="C108" s="255">
        <v>2230.0617286726442</v>
      </c>
      <c r="D108" s="256">
        <v>1407.37401987257</v>
      </c>
      <c r="E108" s="257">
        <v>611.55392018697535</v>
      </c>
      <c r="F108" s="257">
        <v>499.94391685131257</v>
      </c>
      <c r="G108" s="257">
        <v>0</v>
      </c>
      <c r="H108" s="255">
        <v>8029.4805138144247</v>
      </c>
    </row>
    <row r="109" spans="1:8" x14ac:dyDescent="0.2">
      <c r="A109" s="95"/>
      <c r="B109" s="92"/>
      <c r="C109" s="92"/>
      <c r="D109" s="92"/>
      <c r="E109" s="92"/>
      <c r="F109" s="92"/>
      <c r="G109" s="92"/>
      <c r="H109" s="92"/>
    </row>
    <row r="110" spans="1:8" x14ac:dyDescent="0.2">
      <c r="A110" s="95"/>
      <c r="B110" s="92"/>
      <c r="C110" s="92"/>
      <c r="D110" s="92"/>
      <c r="E110" s="92"/>
      <c r="F110" s="92"/>
      <c r="G110" s="92"/>
      <c r="H110" s="92"/>
    </row>
    <row r="111" spans="1:8" x14ac:dyDescent="0.2">
      <c r="A111" s="95"/>
      <c r="B111" s="92"/>
      <c r="C111" s="92"/>
      <c r="D111" s="92"/>
      <c r="E111" s="92"/>
      <c r="F111" s="92"/>
      <c r="G111" s="92"/>
      <c r="H111" s="92"/>
    </row>
    <row r="112" spans="1:8" x14ac:dyDescent="0.2">
      <c r="A112" s="95"/>
      <c r="B112" s="92"/>
      <c r="C112" s="92"/>
      <c r="D112" s="92"/>
      <c r="E112" s="92"/>
      <c r="F112" s="92"/>
      <c r="G112" s="92"/>
      <c r="H112" s="92"/>
    </row>
    <row r="113" spans="1:8" ht="15" customHeight="1" x14ac:dyDescent="0.2">
      <c r="A113" s="233"/>
      <c r="B113" s="305" t="s">
        <v>140</v>
      </c>
      <c r="C113" s="305"/>
      <c r="D113" s="306"/>
      <c r="E113" s="234" t="s">
        <v>228</v>
      </c>
      <c r="F113" s="234" t="s">
        <v>229</v>
      </c>
      <c r="G113" s="307" t="s">
        <v>182</v>
      </c>
      <c r="H113" s="305" t="s">
        <v>22</v>
      </c>
    </row>
    <row r="114" spans="1:8" ht="15" x14ac:dyDescent="0.2">
      <c r="A114" s="235" t="s">
        <v>189</v>
      </c>
      <c r="B114" s="236" t="s">
        <v>184</v>
      </c>
      <c r="C114" s="236" t="s">
        <v>185</v>
      </c>
      <c r="D114" s="237" t="s">
        <v>186</v>
      </c>
      <c r="E114" s="238" t="s">
        <v>141</v>
      </c>
      <c r="F114" s="238" t="s">
        <v>142</v>
      </c>
      <c r="G114" s="308"/>
      <c r="H114" s="311"/>
    </row>
    <row r="115" spans="1:8" ht="15" x14ac:dyDescent="0.2">
      <c r="A115" s="239"/>
      <c r="B115" s="183"/>
      <c r="C115" s="183"/>
      <c r="D115" s="240"/>
      <c r="E115" s="241"/>
      <c r="F115" s="241"/>
      <c r="G115" s="241"/>
      <c r="H115" s="184"/>
    </row>
    <row r="116" spans="1:8" x14ac:dyDescent="0.2">
      <c r="A116" s="242" t="s">
        <v>36</v>
      </c>
      <c r="B116" s="243">
        <v>389.48821598000001</v>
      </c>
      <c r="C116" s="243">
        <v>237.42759369000004</v>
      </c>
      <c r="D116" s="244">
        <v>155.09134360000002</v>
      </c>
      <c r="E116" s="245">
        <v>101.41584732000001</v>
      </c>
      <c r="F116" s="245">
        <v>81.201234480000011</v>
      </c>
      <c r="G116" s="245">
        <v>0.8646379500000001</v>
      </c>
      <c r="H116" s="246">
        <v>965.48887302000014</v>
      </c>
    </row>
    <row r="117" spans="1:8" x14ac:dyDescent="0.2">
      <c r="A117" s="242" t="s">
        <v>84</v>
      </c>
      <c r="B117" s="243">
        <v>-31.375697309269363</v>
      </c>
      <c r="C117" s="243">
        <v>-23.916590950468677</v>
      </c>
      <c r="D117" s="244">
        <v>-14.536200376527932</v>
      </c>
      <c r="E117" s="245">
        <v>-6.8342832543676888</v>
      </c>
      <c r="F117" s="245">
        <v>-5.1522597361444689</v>
      </c>
      <c r="G117" s="245">
        <v>0</v>
      </c>
      <c r="H117" s="246">
        <v>-81.815031626778136</v>
      </c>
    </row>
    <row r="118" spans="1:8" x14ac:dyDescent="0.2">
      <c r="A118" s="247" t="s">
        <v>62</v>
      </c>
      <c r="B118" s="248">
        <v>358.11251867073065</v>
      </c>
      <c r="C118" s="248">
        <v>213.51100273953136</v>
      </c>
      <c r="D118" s="249">
        <v>140.55514322347207</v>
      </c>
      <c r="E118" s="250">
        <v>94.581564065632321</v>
      </c>
      <c r="F118" s="250">
        <v>76.048974743855538</v>
      </c>
      <c r="G118" s="250">
        <v>0.8646379500000001</v>
      </c>
      <c r="H118" s="248">
        <v>883.67384139322201</v>
      </c>
    </row>
    <row r="119" spans="1:8" x14ac:dyDescent="0.2">
      <c r="A119" s="239"/>
      <c r="B119" s="251"/>
      <c r="C119" s="251"/>
      <c r="D119" s="252"/>
      <c r="E119" s="253"/>
      <c r="F119" s="253"/>
      <c r="G119" s="253"/>
      <c r="H119" s="251"/>
    </row>
    <row r="120" spans="1:8" x14ac:dyDescent="0.2">
      <c r="A120" s="242" t="s">
        <v>172</v>
      </c>
      <c r="B120" s="243">
        <v>9.256171359999998</v>
      </c>
      <c r="C120" s="243">
        <v>6.695611050000001</v>
      </c>
      <c r="D120" s="244">
        <v>4.1689435800000005</v>
      </c>
      <c r="E120" s="245">
        <v>22.070382899999998</v>
      </c>
      <c r="F120" s="245">
        <v>5.4107131199999996</v>
      </c>
      <c r="G120" s="245">
        <v>3.9728500499999999</v>
      </c>
      <c r="H120" s="246">
        <v>51.57467205999999</v>
      </c>
    </row>
    <row r="121" spans="1:8" x14ac:dyDescent="0.2">
      <c r="A121" s="242" t="s">
        <v>173</v>
      </c>
      <c r="B121" s="243">
        <v>-11.778462937757901</v>
      </c>
      <c r="C121" s="243">
        <v>-6.82860562101708</v>
      </c>
      <c r="D121" s="244">
        <v>-11.688111512043601</v>
      </c>
      <c r="E121" s="245">
        <v>-30.8467002115488</v>
      </c>
      <c r="F121" s="245">
        <v>-1.77013052763261</v>
      </c>
      <c r="G121" s="245">
        <v>0</v>
      </c>
      <c r="H121" s="246">
        <v>-62.912010809999991</v>
      </c>
    </row>
    <row r="122" spans="1:8" x14ac:dyDescent="0.2">
      <c r="A122" s="247" t="s">
        <v>64</v>
      </c>
      <c r="B122" s="248">
        <v>-2.5222915777579029</v>
      </c>
      <c r="C122" s="248">
        <v>-0.13299457101707901</v>
      </c>
      <c r="D122" s="249">
        <v>-7.5191679320436009</v>
      </c>
      <c r="E122" s="250">
        <v>-8.7763173115488016</v>
      </c>
      <c r="F122" s="250">
        <v>3.6405825923673896</v>
      </c>
      <c r="G122" s="250">
        <v>3.9728500499999999</v>
      </c>
      <c r="H122" s="248">
        <v>-11.337338750000001</v>
      </c>
    </row>
    <row r="123" spans="1:8" x14ac:dyDescent="0.2">
      <c r="A123" s="239"/>
      <c r="B123" s="251"/>
      <c r="C123" s="251"/>
      <c r="D123" s="252"/>
      <c r="E123" s="253"/>
      <c r="F123" s="253"/>
      <c r="G123" s="253"/>
      <c r="H123" s="251"/>
    </row>
    <row r="124" spans="1:8" x14ac:dyDescent="0.2">
      <c r="A124" s="242" t="s">
        <v>13</v>
      </c>
      <c r="B124" s="243">
        <v>-268.04880555087846</v>
      </c>
      <c r="C124" s="243">
        <v>-262.66437551308132</v>
      </c>
      <c r="D124" s="244">
        <v>-169.0517843749985</v>
      </c>
      <c r="E124" s="245">
        <v>-38.207540777585997</v>
      </c>
      <c r="F124" s="245">
        <v>-1.1460986743778698</v>
      </c>
      <c r="G124" s="245">
        <v>0</v>
      </c>
      <c r="H124" s="246">
        <v>-739.11860489092226</v>
      </c>
    </row>
    <row r="125" spans="1:8" ht="13.5" thickBot="1" x14ac:dyDescent="0.25">
      <c r="A125" s="254" t="s">
        <v>187</v>
      </c>
      <c r="B125" s="255">
        <v>87.54142154209427</v>
      </c>
      <c r="C125" s="255">
        <v>-49.286367344567054</v>
      </c>
      <c r="D125" s="256">
        <v>-36.015809083570019</v>
      </c>
      <c r="E125" s="257">
        <v>47.597705976497529</v>
      </c>
      <c r="F125" s="257">
        <v>78.543458661845065</v>
      </c>
      <c r="G125" s="257">
        <v>4.8374880000000005</v>
      </c>
      <c r="H125" s="255">
        <v>133.21789775229979</v>
      </c>
    </row>
    <row r="126" spans="1:8" x14ac:dyDescent="0.2">
      <c r="A126" s="239"/>
      <c r="B126" s="251"/>
      <c r="C126" s="251"/>
      <c r="D126" s="252"/>
      <c r="E126" s="253"/>
      <c r="F126" s="253"/>
      <c r="G126" s="253"/>
      <c r="H126" s="251"/>
    </row>
    <row r="127" spans="1:8" x14ac:dyDescent="0.2">
      <c r="A127" s="239"/>
      <c r="B127" s="251"/>
      <c r="C127" s="251"/>
      <c r="D127" s="252"/>
      <c r="E127" s="253"/>
      <c r="F127" s="253"/>
      <c r="G127" s="253"/>
      <c r="H127" s="251"/>
    </row>
    <row r="128" spans="1:8" x14ac:dyDescent="0.2">
      <c r="A128" s="242" t="s">
        <v>188</v>
      </c>
      <c r="B128" s="243">
        <v>3607.2753092499997</v>
      </c>
      <c r="C128" s="243">
        <v>1950.9869261699998</v>
      </c>
      <c r="D128" s="244">
        <v>1386.3466512500001</v>
      </c>
      <c r="E128" s="245">
        <v>733.34601029999999</v>
      </c>
      <c r="F128" s="245">
        <v>542.12066381</v>
      </c>
      <c r="G128" s="245">
        <v>0</v>
      </c>
      <c r="H128" s="246">
        <v>8220.0755607799983</v>
      </c>
    </row>
    <row r="129" spans="1:12" x14ac:dyDescent="0.2">
      <c r="A129" s="242" t="s">
        <v>102</v>
      </c>
      <c r="B129" s="243">
        <v>-377.08146858688002</v>
      </c>
      <c r="C129" s="243">
        <v>-151.04599228100699</v>
      </c>
      <c r="D129" s="244">
        <v>-112.81182561767</v>
      </c>
      <c r="E129" s="245">
        <v>-129.85655098879599</v>
      </c>
      <c r="F129" s="245">
        <v>-51.449741907744347</v>
      </c>
      <c r="G129" s="245">
        <v>0</v>
      </c>
      <c r="H129" s="246">
        <v>-822.2455793820975</v>
      </c>
    </row>
    <row r="130" spans="1:12" ht="13.5" thickBot="1" x14ac:dyDescent="0.25">
      <c r="A130" s="254" t="s">
        <v>20</v>
      </c>
      <c r="B130" s="255">
        <v>3230.1938406631198</v>
      </c>
      <c r="C130" s="255">
        <v>1799.9409338889927</v>
      </c>
      <c r="D130" s="256">
        <v>1273.5348256323302</v>
      </c>
      <c r="E130" s="257">
        <v>603.48945931120397</v>
      </c>
      <c r="F130" s="257">
        <v>490.67092190225566</v>
      </c>
      <c r="G130" s="257">
        <v>0</v>
      </c>
      <c r="H130" s="255">
        <v>7397.8299813979011</v>
      </c>
    </row>
    <row r="131" spans="1:12" ht="15" x14ac:dyDescent="0.2">
      <c r="A131" s="30"/>
      <c r="B131" s="57"/>
      <c r="C131" s="57"/>
      <c r="D131" s="57"/>
      <c r="E131" s="35"/>
    </row>
    <row r="132" spans="1:12" ht="15" x14ac:dyDescent="0.2">
      <c r="A132" s="50"/>
      <c r="B132" s="35"/>
      <c r="C132" s="35"/>
      <c r="D132" s="35"/>
      <c r="E132" s="35"/>
      <c r="F132" s="35"/>
      <c r="G132" s="35"/>
      <c r="H132" s="35"/>
      <c r="L132" s="28" t="s">
        <v>3</v>
      </c>
    </row>
    <row r="133" spans="1:12" ht="18" x14ac:dyDescent="0.2">
      <c r="A133" s="124" t="s">
        <v>158</v>
      </c>
      <c r="B133" s="125"/>
      <c r="C133" s="125"/>
      <c r="D133" s="125"/>
      <c r="E133" s="125"/>
      <c r="F133" s="125"/>
      <c r="G133" s="125"/>
      <c r="H133" s="58"/>
    </row>
    <row r="134" spans="1:12" x14ac:dyDescent="0.2">
      <c r="A134" s="126"/>
      <c r="B134" s="125"/>
      <c r="C134" s="125"/>
      <c r="D134" s="125"/>
      <c r="E134" s="125"/>
      <c r="F134" s="125"/>
      <c r="G134" s="125"/>
      <c r="H134" s="70"/>
    </row>
    <row r="135" spans="1:12" ht="15" x14ac:dyDescent="0.2">
      <c r="A135" s="140" t="s">
        <v>230</v>
      </c>
      <c r="B135" s="127"/>
      <c r="C135" s="127"/>
      <c r="D135" s="127"/>
      <c r="E135" s="185"/>
      <c r="F135" s="185"/>
      <c r="G135" s="185"/>
      <c r="H135" s="35"/>
    </row>
    <row r="136" spans="1:12" x14ac:dyDescent="0.2">
      <c r="A136" s="127"/>
      <c r="B136" s="127"/>
      <c r="C136" s="127"/>
      <c r="D136" s="127"/>
      <c r="E136" s="185"/>
      <c r="F136" s="185"/>
      <c r="G136" s="185"/>
      <c r="H136" s="58"/>
    </row>
    <row r="137" spans="1:12" ht="15" x14ac:dyDescent="0.2">
      <c r="A137" s="141" t="s">
        <v>19</v>
      </c>
      <c r="B137" s="142" t="s">
        <v>23</v>
      </c>
      <c r="C137" s="142" t="s">
        <v>24</v>
      </c>
      <c r="D137" s="142" t="s">
        <v>25</v>
      </c>
      <c r="E137" s="142" t="s">
        <v>22</v>
      </c>
      <c r="F137" s="72"/>
    </row>
    <row r="138" spans="1:12" x14ac:dyDescent="0.2">
      <c r="A138" s="143"/>
      <c r="B138" s="186"/>
      <c r="C138" s="186"/>
      <c r="D138" s="186"/>
      <c r="E138" s="186"/>
      <c r="F138" s="72"/>
    </row>
    <row r="139" spans="1:12" x14ac:dyDescent="0.2">
      <c r="A139" s="132" t="s">
        <v>232</v>
      </c>
      <c r="B139" s="145">
        <v>6450.3747596409403</v>
      </c>
      <c r="C139" s="145">
        <v>616.11173817415897</v>
      </c>
      <c r="D139" s="145">
        <v>436.42564213490505</v>
      </c>
      <c r="E139" s="145">
        <v>7502.9121399500036</v>
      </c>
      <c r="F139" s="73"/>
    </row>
    <row r="140" spans="1:12" x14ac:dyDescent="0.2">
      <c r="A140" s="146" t="s">
        <v>26</v>
      </c>
      <c r="B140" s="187">
        <v>-263.46264567833634</v>
      </c>
      <c r="C140" s="187">
        <v>263.46264567833634</v>
      </c>
      <c r="D140" s="187">
        <v>0</v>
      </c>
      <c r="E140" s="187">
        <v>0</v>
      </c>
      <c r="F140" s="73"/>
    </row>
    <row r="141" spans="1:12" x14ac:dyDescent="0.2">
      <c r="A141" s="146" t="s">
        <v>27</v>
      </c>
      <c r="B141" s="187">
        <v>-112.04217456756099</v>
      </c>
      <c r="C141" s="187">
        <v>0</v>
      </c>
      <c r="D141" s="187">
        <v>112.04217456756099</v>
      </c>
      <c r="E141" s="187">
        <v>0</v>
      </c>
      <c r="F141" s="73"/>
    </row>
    <row r="142" spans="1:12" x14ac:dyDescent="0.2">
      <c r="A142" s="146" t="s">
        <v>28</v>
      </c>
      <c r="B142" s="187">
        <v>0</v>
      </c>
      <c r="C142" s="187">
        <v>-74.127593378695323</v>
      </c>
      <c r="D142" s="187">
        <v>74.127593378695323</v>
      </c>
      <c r="E142" s="187">
        <v>0</v>
      </c>
      <c r="F142" s="73"/>
    </row>
    <row r="143" spans="1:12" x14ac:dyDescent="0.2">
      <c r="A143" s="146" t="s">
        <v>206</v>
      </c>
      <c r="B143" s="187">
        <v>0</v>
      </c>
      <c r="C143" s="187">
        <v>45.013307753486345</v>
      </c>
      <c r="D143" s="187">
        <v>-45.013307753486345</v>
      </c>
      <c r="E143" s="187">
        <v>0</v>
      </c>
      <c r="F143" s="73"/>
    </row>
    <row r="144" spans="1:12" x14ac:dyDescent="0.2">
      <c r="A144" s="148" t="s">
        <v>30</v>
      </c>
      <c r="B144" s="187">
        <v>138.81986793575933</v>
      </c>
      <c r="C144" s="187">
        <v>-138.81986793575933</v>
      </c>
      <c r="D144" s="187">
        <v>0</v>
      </c>
      <c r="E144" s="187">
        <v>0</v>
      </c>
      <c r="F144" s="73"/>
    </row>
    <row r="145" spans="1:6" x14ac:dyDescent="0.2">
      <c r="A145" s="149" t="s">
        <v>207</v>
      </c>
      <c r="B145" s="187">
        <v>8.047547619277001</v>
      </c>
      <c r="C145" s="187">
        <v>0</v>
      </c>
      <c r="D145" s="187">
        <v>-8.047547619277001</v>
      </c>
      <c r="E145" s="187">
        <v>0</v>
      </c>
      <c r="F145" s="73"/>
    </row>
    <row r="146" spans="1:6" x14ac:dyDescent="0.2">
      <c r="A146" s="149" t="s">
        <v>32</v>
      </c>
      <c r="B146" s="187">
        <v>1780.4451049758575</v>
      </c>
      <c r="C146" s="187">
        <v>74.088600569640832</v>
      </c>
      <c r="D146" s="187">
        <v>5.5963437669563332</v>
      </c>
      <c r="E146" s="187">
        <v>1860.1300493124547</v>
      </c>
      <c r="F146" s="73"/>
    </row>
    <row r="147" spans="1:6" x14ac:dyDescent="0.2">
      <c r="A147" s="149" t="s">
        <v>33</v>
      </c>
      <c r="B147" s="187">
        <v>-643.92831676808248</v>
      </c>
      <c r="C147" s="187">
        <v>-102.32993564524403</v>
      </c>
      <c r="D147" s="187">
        <v>-162.10582420913175</v>
      </c>
      <c r="E147" s="187">
        <v>-908.36407662245824</v>
      </c>
      <c r="F147" s="114"/>
    </row>
    <row r="148" spans="1:6" ht="13.5" thickBot="1" x14ac:dyDescent="0.25">
      <c r="A148" s="150" t="s">
        <v>233</v>
      </c>
      <c r="B148" s="188">
        <v>7358.2541431578538</v>
      </c>
      <c r="C148" s="188">
        <v>683.39889521592374</v>
      </c>
      <c r="D148" s="188">
        <v>413.0250742662227</v>
      </c>
      <c r="E148" s="188">
        <v>8454.6781126400001</v>
      </c>
      <c r="F148" s="73"/>
    </row>
    <row r="149" spans="1:6" x14ac:dyDescent="0.2">
      <c r="A149" s="137" t="s">
        <v>208</v>
      </c>
      <c r="B149" s="189">
        <v>-16.277080572390002</v>
      </c>
      <c r="C149" s="189">
        <v>-158.665306600214</v>
      </c>
      <c r="D149" s="189">
        <v>174.94238717260399</v>
      </c>
      <c r="E149" s="189">
        <v>0</v>
      </c>
      <c r="F149" s="70"/>
    </row>
    <row r="150" spans="1:6" ht="15" x14ac:dyDescent="0.2">
      <c r="A150" s="149"/>
      <c r="B150" s="149"/>
      <c r="C150" s="149"/>
      <c r="D150" s="149"/>
      <c r="E150" s="149"/>
      <c r="F150" s="35"/>
    </row>
    <row r="151" spans="1:6" ht="15" x14ac:dyDescent="0.2">
      <c r="A151" s="149" t="s">
        <v>274</v>
      </c>
      <c r="B151" s="149"/>
      <c r="C151" s="149"/>
      <c r="D151" s="149"/>
      <c r="E151" s="149"/>
      <c r="F151" s="35"/>
    </row>
    <row r="152" spans="1:6" x14ac:dyDescent="0.2">
      <c r="A152" s="149"/>
      <c r="B152" s="149"/>
      <c r="C152" s="149"/>
      <c r="D152" s="149"/>
      <c r="E152" s="149"/>
      <c r="F152" s="58"/>
    </row>
    <row r="153" spans="1:6" ht="15" x14ac:dyDescent="0.2">
      <c r="A153" s="140" t="s">
        <v>231</v>
      </c>
      <c r="B153" s="127"/>
      <c r="C153" s="185"/>
      <c r="D153" s="185"/>
      <c r="E153" s="185"/>
      <c r="F153" s="74"/>
    </row>
    <row r="154" spans="1:6" x14ac:dyDescent="0.2">
      <c r="A154" s="127"/>
      <c r="B154" s="127"/>
      <c r="C154" s="185"/>
      <c r="D154" s="185"/>
      <c r="E154" s="185"/>
      <c r="F154" s="74"/>
    </row>
    <row r="155" spans="1:6" ht="15" x14ac:dyDescent="0.2">
      <c r="A155" s="141" t="s">
        <v>19</v>
      </c>
      <c r="B155" s="142" t="s">
        <v>23</v>
      </c>
      <c r="C155" s="142" t="s">
        <v>24</v>
      </c>
      <c r="D155" s="142" t="s">
        <v>25</v>
      </c>
      <c r="E155" s="142" t="s">
        <v>22</v>
      </c>
      <c r="F155" s="75"/>
    </row>
    <row r="156" spans="1:6" x14ac:dyDescent="0.2">
      <c r="A156" s="143"/>
      <c r="B156" s="186"/>
      <c r="C156" s="186"/>
      <c r="D156" s="186"/>
      <c r="E156" s="186"/>
      <c r="F156" s="75"/>
    </row>
    <row r="157" spans="1:6" x14ac:dyDescent="0.2">
      <c r="A157" s="132" t="s">
        <v>232</v>
      </c>
      <c r="B157" s="145">
        <v>6594.1815315087733</v>
      </c>
      <c r="C157" s="145">
        <v>738.84350398370577</v>
      </c>
      <c r="D157" s="145">
        <v>2246.4323276697241</v>
      </c>
      <c r="E157" s="145">
        <v>9579.3573631622039</v>
      </c>
      <c r="F157" s="75"/>
    </row>
    <row r="158" spans="1:6" x14ac:dyDescent="0.2">
      <c r="A158" s="146" t="s">
        <v>26</v>
      </c>
      <c r="B158" s="187">
        <v>-287.77375529378594</v>
      </c>
      <c r="C158" s="187">
        <v>287.77375529378594</v>
      </c>
      <c r="D158" s="187">
        <v>0</v>
      </c>
      <c r="E158" s="187">
        <v>0</v>
      </c>
      <c r="F158" s="75"/>
    </row>
    <row r="159" spans="1:6" x14ac:dyDescent="0.2">
      <c r="A159" s="146" t="s">
        <v>27</v>
      </c>
      <c r="B159" s="187">
        <v>-116.126044187434</v>
      </c>
      <c r="C159" s="187">
        <v>0</v>
      </c>
      <c r="D159" s="187">
        <v>116.126044187434</v>
      </c>
      <c r="E159" s="187">
        <v>0</v>
      </c>
      <c r="F159" s="75"/>
    </row>
    <row r="160" spans="1:6" x14ac:dyDescent="0.2">
      <c r="A160" s="146" t="s">
        <v>28</v>
      </c>
      <c r="B160" s="187">
        <v>0</v>
      </c>
      <c r="C160" s="187">
        <v>-204.16745231090502</v>
      </c>
      <c r="D160" s="187">
        <v>204.16745231090502</v>
      </c>
      <c r="E160" s="187">
        <v>0</v>
      </c>
      <c r="F160" s="75"/>
    </row>
    <row r="161" spans="1:6" x14ac:dyDescent="0.2">
      <c r="A161" s="146" t="s">
        <v>29</v>
      </c>
      <c r="B161" s="187">
        <v>0</v>
      </c>
      <c r="C161" s="187">
        <v>0.12318925787</v>
      </c>
      <c r="D161" s="187">
        <v>-0.12318925787</v>
      </c>
      <c r="E161" s="187">
        <v>0</v>
      </c>
      <c r="F161" s="75"/>
    </row>
    <row r="162" spans="1:6" x14ac:dyDescent="0.2">
      <c r="A162" s="148" t="s">
        <v>30</v>
      </c>
      <c r="B162" s="187">
        <v>131.019630811545</v>
      </c>
      <c r="C162" s="187">
        <v>-131.019630811545</v>
      </c>
      <c r="D162" s="187">
        <v>0</v>
      </c>
      <c r="E162" s="187">
        <v>0</v>
      </c>
      <c r="F162" s="75"/>
    </row>
    <row r="163" spans="1:6" x14ac:dyDescent="0.2">
      <c r="A163" s="149" t="s">
        <v>31</v>
      </c>
      <c r="B163" s="187">
        <v>0.35822426889800002</v>
      </c>
      <c r="C163" s="187">
        <v>0</v>
      </c>
      <c r="D163" s="187">
        <v>-0.35822426889800002</v>
      </c>
      <c r="E163" s="187">
        <v>0</v>
      </c>
      <c r="F163" s="58"/>
    </row>
    <row r="164" spans="1:6" x14ac:dyDescent="0.2">
      <c r="A164" s="149" t="s">
        <v>32</v>
      </c>
      <c r="B164" s="187">
        <v>814.0169691018624</v>
      </c>
      <c r="C164" s="187">
        <v>24.76667059659939</v>
      </c>
      <c r="D164" s="187">
        <v>-16.302185061544893</v>
      </c>
      <c r="E164" s="187">
        <v>822.48145463691685</v>
      </c>
      <c r="F164" s="58"/>
    </row>
    <row r="165" spans="1:6" ht="15" x14ac:dyDescent="0.2">
      <c r="A165" s="149" t="s">
        <v>33</v>
      </c>
      <c r="B165" s="187">
        <v>-684.80716989522364</v>
      </c>
      <c r="C165" s="187">
        <v>-58.567269872444164</v>
      </c>
      <c r="D165" s="187">
        <v>-110.30490981144918</v>
      </c>
      <c r="E165" s="187">
        <v>-853.679349579117</v>
      </c>
      <c r="F165" s="35"/>
    </row>
    <row r="166" spans="1:6" ht="13.5" thickBot="1" x14ac:dyDescent="0.25">
      <c r="A166" s="150" t="s">
        <v>234</v>
      </c>
      <c r="B166" s="188">
        <v>6450.8693863146354</v>
      </c>
      <c r="C166" s="188">
        <v>657.75276613706694</v>
      </c>
      <c r="D166" s="188">
        <v>2439.6373157683011</v>
      </c>
      <c r="E166" s="188">
        <v>9548.0594682200026</v>
      </c>
    </row>
    <row r="167" spans="1:6" x14ac:dyDescent="0.2">
      <c r="A167" s="137" t="s">
        <v>208</v>
      </c>
      <c r="B167" s="189">
        <v>-20.136834338899998</v>
      </c>
      <c r="C167" s="189">
        <v>-233.38876503740002</v>
      </c>
      <c r="D167" s="189">
        <v>253.52559937629997</v>
      </c>
      <c r="E167" s="189">
        <v>0</v>
      </c>
      <c r="F167" s="72"/>
    </row>
    <row r="168" spans="1:6" x14ac:dyDescent="0.2">
      <c r="A168" s="127"/>
      <c r="B168" s="127"/>
      <c r="C168" s="139"/>
      <c r="D168" s="139"/>
      <c r="E168" s="139"/>
      <c r="F168" s="72"/>
    </row>
    <row r="169" spans="1:6" x14ac:dyDescent="0.2">
      <c r="A169" s="127"/>
      <c r="B169" s="127"/>
      <c r="C169" s="139"/>
      <c r="D169" s="139"/>
      <c r="E169" s="139"/>
      <c r="F169" s="71"/>
    </row>
    <row r="170" spans="1:6" ht="15" x14ac:dyDescent="0.2">
      <c r="A170" s="140" t="s">
        <v>225</v>
      </c>
      <c r="B170" s="127"/>
      <c r="C170" s="139"/>
      <c r="D170" s="139"/>
      <c r="E170" s="139"/>
      <c r="F170" s="71"/>
    </row>
    <row r="171" spans="1:6" x14ac:dyDescent="0.2">
      <c r="A171" s="127"/>
      <c r="B171" s="127"/>
      <c r="C171" s="139"/>
      <c r="D171" s="139"/>
      <c r="E171" s="139"/>
      <c r="F171" s="71"/>
    </row>
    <row r="172" spans="1:6" ht="15" x14ac:dyDescent="0.2">
      <c r="A172" s="141" t="s">
        <v>19</v>
      </c>
      <c r="B172" s="142" t="s">
        <v>23</v>
      </c>
      <c r="C172" s="142" t="s">
        <v>24</v>
      </c>
      <c r="D172" s="142" t="s">
        <v>25</v>
      </c>
      <c r="E172" s="142" t="s">
        <v>22</v>
      </c>
      <c r="F172" s="71"/>
    </row>
    <row r="173" spans="1:6" x14ac:dyDescent="0.2">
      <c r="A173" s="143"/>
      <c r="B173" s="144"/>
      <c r="C173" s="144"/>
      <c r="D173" s="144"/>
      <c r="E173" s="144"/>
      <c r="F173" s="71"/>
    </row>
    <row r="174" spans="1:6" x14ac:dyDescent="0.2">
      <c r="A174" s="132" t="s">
        <v>235</v>
      </c>
      <c r="B174" s="145">
        <v>6621.851176586928</v>
      </c>
      <c r="C174" s="145">
        <v>535.8037533167892</v>
      </c>
      <c r="D174" s="145">
        <v>1062.42063087628</v>
      </c>
      <c r="E174" s="145">
        <v>8220.0755607799965</v>
      </c>
      <c r="F174" s="71"/>
    </row>
    <row r="175" spans="1:6" x14ac:dyDescent="0.2">
      <c r="A175" s="146" t="s">
        <v>26</v>
      </c>
      <c r="B175" s="147">
        <v>-768.05471108854226</v>
      </c>
      <c r="C175" s="147">
        <v>768.05471108854226</v>
      </c>
      <c r="D175" s="147">
        <v>0</v>
      </c>
      <c r="E175" s="147">
        <v>0</v>
      </c>
      <c r="F175" s="71"/>
    </row>
    <row r="176" spans="1:6" x14ac:dyDescent="0.2">
      <c r="A176" s="146" t="s">
        <v>27</v>
      </c>
      <c r="B176" s="147">
        <v>-381.02255617669533</v>
      </c>
      <c r="C176" s="147">
        <v>0</v>
      </c>
      <c r="D176" s="147">
        <v>381.02255617669533</v>
      </c>
      <c r="E176" s="147">
        <v>0</v>
      </c>
      <c r="F176" s="71"/>
    </row>
    <row r="177" spans="1:6" x14ac:dyDescent="0.2">
      <c r="A177" s="146" t="s">
        <v>28</v>
      </c>
      <c r="B177" s="147">
        <v>0</v>
      </c>
      <c r="C177" s="147">
        <v>-261.83898561864868</v>
      </c>
      <c r="D177" s="147">
        <v>261.83898561864868</v>
      </c>
      <c r="E177" s="147">
        <v>0</v>
      </c>
      <c r="F177" s="76"/>
    </row>
    <row r="178" spans="1:6" x14ac:dyDescent="0.2">
      <c r="A178" s="146" t="s">
        <v>206</v>
      </c>
      <c r="B178" s="147">
        <v>0</v>
      </c>
      <c r="C178" s="147">
        <v>77.82186426138901</v>
      </c>
      <c r="D178" s="147">
        <v>-77.82186426138901</v>
      </c>
      <c r="E178" s="147">
        <v>0</v>
      </c>
      <c r="F178" s="76"/>
    </row>
    <row r="179" spans="1:6" x14ac:dyDescent="0.2">
      <c r="A179" s="148" t="s">
        <v>30</v>
      </c>
      <c r="B179" s="147">
        <v>407.423534300038</v>
      </c>
      <c r="C179" s="147">
        <v>-407.423534300038</v>
      </c>
      <c r="D179" s="147">
        <v>0</v>
      </c>
      <c r="E179" s="147">
        <v>0</v>
      </c>
      <c r="F179" s="70"/>
    </row>
    <row r="180" spans="1:6" ht="15" x14ac:dyDescent="0.2">
      <c r="A180" s="149" t="s">
        <v>207</v>
      </c>
      <c r="B180" s="147">
        <v>36.528120782897332</v>
      </c>
      <c r="C180" s="147">
        <v>0</v>
      </c>
      <c r="D180" s="147">
        <v>-36.528120782897332</v>
      </c>
      <c r="E180" s="147">
        <v>0</v>
      </c>
      <c r="F180" s="115"/>
    </row>
    <row r="181" spans="1:6" x14ac:dyDescent="0.2">
      <c r="A181" s="149" t="s">
        <v>32</v>
      </c>
      <c r="B181" s="147">
        <v>3552.6110682513681</v>
      </c>
      <c r="C181" s="147">
        <v>262.45612360821764</v>
      </c>
      <c r="D181" s="147">
        <v>12.924729668691668</v>
      </c>
      <c r="E181" s="147">
        <v>3827.9919215282775</v>
      </c>
      <c r="F181" s="99"/>
    </row>
    <row r="182" spans="1:6" x14ac:dyDescent="0.2">
      <c r="A182" s="149" t="s">
        <v>33</v>
      </c>
      <c r="B182" s="147">
        <v>-2111.0313129112169</v>
      </c>
      <c r="C182" s="147">
        <v>-291.6712838235394</v>
      </c>
      <c r="D182" s="147">
        <v>-1190.8318430298064</v>
      </c>
      <c r="E182" s="147">
        <v>-3593.5344397645626</v>
      </c>
      <c r="F182" s="99"/>
    </row>
    <row r="183" spans="1:6" ht="13.5" thickBot="1" x14ac:dyDescent="0.25">
      <c r="A183" s="150" t="s">
        <v>233</v>
      </c>
      <c r="B183" s="151">
        <v>7358.3053197447789</v>
      </c>
      <c r="C183" s="151">
        <v>683.40264853271219</v>
      </c>
      <c r="D183" s="151">
        <v>413.0250742662231</v>
      </c>
      <c r="E183" s="151">
        <v>8454.733042543714</v>
      </c>
      <c r="F183" s="98"/>
    </row>
    <row r="184" spans="1:6" x14ac:dyDescent="0.2">
      <c r="A184" s="137" t="s">
        <v>208</v>
      </c>
      <c r="B184" s="138">
        <v>-16.277080572390002</v>
      </c>
      <c r="C184" s="138">
        <v>-158.665306600214</v>
      </c>
      <c r="D184" s="138">
        <v>174.94238717260399</v>
      </c>
      <c r="E184" s="138">
        <v>0</v>
      </c>
      <c r="F184" s="100"/>
    </row>
    <row r="185" spans="1:6" x14ac:dyDescent="0.2">
      <c r="A185" s="149"/>
      <c r="B185" s="149"/>
      <c r="C185" s="149"/>
      <c r="D185" s="149"/>
      <c r="E185" s="149"/>
      <c r="F185" s="100"/>
    </row>
    <row r="186" spans="1:6" x14ac:dyDescent="0.2">
      <c r="A186" s="149" t="s">
        <v>274</v>
      </c>
      <c r="B186" s="149"/>
      <c r="C186" s="149"/>
      <c r="D186" s="149"/>
      <c r="E186" s="149"/>
      <c r="F186" s="100"/>
    </row>
    <row r="187" spans="1:6" x14ac:dyDescent="0.2">
      <c r="A187" s="149"/>
      <c r="B187" s="149"/>
      <c r="C187" s="149"/>
      <c r="D187" s="149"/>
      <c r="E187" s="149"/>
      <c r="F187" s="100"/>
    </row>
    <row r="188" spans="1:6" ht="15" x14ac:dyDescent="0.2">
      <c r="A188" s="140" t="s">
        <v>226</v>
      </c>
      <c r="B188" s="127"/>
      <c r="C188" s="139"/>
      <c r="D188" s="139"/>
      <c r="E188" s="139"/>
      <c r="F188" s="100"/>
    </row>
    <row r="189" spans="1:6" x14ac:dyDescent="0.2">
      <c r="A189" s="127"/>
      <c r="B189" s="127"/>
      <c r="C189" s="139"/>
      <c r="D189" s="139"/>
      <c r="E189" s="139"/>
      <c r="F189" s="100"/>
    </row>
    <row r="190" spans="1:6" ht="15" x14ac:dyDescent="0.2">
      <c r="A190" s="141" t="s">
        <v>19</v>
      </c>
      <c r="B190" s="142" t="s">
        <v>23</v>
      </c>
      <c r="C190" s="142" t="s">
        <v>24</v>
      </c>
      <c r="D190" s="142" t="s">
        <v>25</v>
      </c>
      <c r="E190" s="142" t="s">
        <v>22</v>
      </c>
      <c r="F190" s="100"/>
    </row>
    <row r="191" spans="1:6" x14ac:dyDescent="0.2">
      <c r="A191" s="143"/>
      <c r="B191" s="144"/>
      <c r="C191" s="144"/>
      <c r="D191" s="144"/>
      <c r="E191" s="144"/>
      <c r="F191" s="100"/>
    </row>
    <row r="192" spans="1:6" x14ac:dyDescent="0.2">
      <c r="A192" s="132" t="s">
        <v>236</v>
      </c>
      <c r="B192" s="145">
        <v>6540.24</v>
      </c>
      <c r="C192" s="145">
        <v>927.45</v>
      </c>
      <c r="D192" s="145">
        <v>2039.24</v>
      </c>
      <c r="E192" s="145">
        <v>9506.93</v>
      </c>
      <c r="F192" s="100"/>
    </row>
    <row r="193" spans="1:6" x14ac:dyDescent="0.2">
      <c r="A193" s="146" t="s">
        <v>26</v>
      </c>
      <c r="B193" s="147">
        <v>-829.49712428058194</v>
      </c>
      <c r="C193" s="147">
        <v>829.49712428058194</v>
      </c>
      <c r="D193" s="147">
        <v>0</v>
      </c>
      <c r="E193" s="147">
        <v>0</v>
      </c>
      <c r="F193" s="98"/>
    </row>
    <row r="194" spans="1:6" x14ac:dyDescent="0.2">
      <c r="A194" s="146" t="s">
        <v>27</v>
      </c>
      <c r="B194" s="147">
        <v>-405.03382641645999</v>
      </c>
      <c r="C194" s="147">
        <v>0</v>
      </c>
      <c r="D194" s="147">
        <v>405.03382641645999</v>
      </c>
      <c r="E194" s="147">
        <v>0</v>
      </c>
      <c r="F194" s="70"/>
    </row>
    <row r="195" spans="1:6" ht="15" x14ac:dyDescent="0.2">
      <c r="A195" s="146" t="s">
        <v>28</v>
      </c>
      <c r="B195" s="147">
        <v>0</v>
      </c>
      <c r="C195" s="147">
        <v>-609.46874898267606</v>
      </c>
      <c r="D195" s="147">
        <v>609.46874898267606</v>
      </c>
      <c r="E195" s="147">
        <v>0</v>
      </c>
      <c r="F195" s="115"/>
    </row>
    <row r="196" spans="1:6" x14ac:dyDescent="0.2">
      <c r="A196" s="146" t="s">
        <v>29</v>
      </c>
      <c r="B196" s="147">
        <v>0</v>
      </c>
      <c r="C196" s="147">
        <v>4.320307030305</v>
      </c>
      <c r="D196" s="147">
        <v>-4.320307030305</v>
      </c>
      <c r="E196" s="147">
        <v>0</v>
      </c>
      <c r="F196" s="98"/>
    </row>
    <row r="197" spans="1:6" x14ac:dyDescent="0.2">
      <c r="A197" s="148" t="s">
        <v>30</v>
      </c>
      <c r="B197" s="147">
        <v>460.69456874941193</v>
      </c>
      <c r="C197" s="147">
        <v>-460.69456874941193</v>
      </c>
      <c r="D197" s="147">
        <v>0</v>
      </c>
      <c r="E197" s="147">
        <v>0</v>
      </c>
      <c r="F197" s="99"/>
    </row>
    <row r="198" spans="1:6" x14ac:dyDescent="0.2">
      <c r="A198" s="149" t="s">
        <v>31</v>
      </c>
      <c r="B198" s="147">
        <v>6.7813216340399993</v>
      </c>
      <c r="C198" s="147">
        <v>0</v>
      </c>
      <c r="D198" s="147">
        <v>-6.7813216340399993</v>
      </c>
      <c r="E198" s="147">
        <v>0</v>
      </c>
      <c r="F198" s="99"/>
    </row>
    <row r="199" spans="1:6" x14ac:dyDescent="0.2">
      <c r="A199" s="149" t="s">
        <v>32</v>
      </c>
      <c r="B199" s="147">
        <v>2963.6117376065345</v>
      </c>
      <c r="C199" s="147">
        <v>160.81653415456822</v>
      </c>
      <c r="D199" s="147">
        <v>49.665103696673953</v>
      </c>
      <c r="E199" s="147">
        <v>3174.0933754577768</v>
      </c>
      <c r="F199" s="100"/>
    </row>
    <row r="200" spans="1:6" x14ac:dyDescent="0.2">
      <c r="A200" s="149" t="s">
        <v>33</v>
      </c>
      <c r="B200" s="147">
        <v>-2285.8118915093337</v>
      </c>
      <c r="C200" s="147">
        <v>-194.29751711713917</v>
      </c>
      <c r="D200" s="147">
        <v>-652.67678873666591</v>
      </c>
      <c r="E200" s="147">
        <v>-3132.7861973631389</v>
      </c>
      <c r="F200" s="100"/>
    </row>
    <row r="201" spans="1:6" ht="13.5" thickBot="1" x14ac:dyDescent="0.25">
      <c r="A201" s="150" t="s">
        <v>234</v>
      </c>
      <c r="B201" s="151">
        <v>6450.884785783609</v>
      </c>
      <c r="C201" s="151">
        <v>657.82313061622824</v>
      </c>
      <c r="D201" s="151">
        <v>2439.6292616947994</v>
      </c>
      <c r="E201" s="151">
        <v>9548.1371780946356</v>
      </c>
      <c r="F201" s="100"/>
    </row>
    <row r="202" spans="1:6" x14ac:dyDescent="0.2">
      <c r="A202" s="149" t="s">
        <v>208</v>
      </c>
      <c r="B202" s="138">
        <v>-20.136834338899998</v>
      </c>
      <c r="C202" s="138">
        <v>-233.38876503740002</v>
      </c>
      <c r="D202" s="138">
        <v>253.52559937629997</v>
      </c>
      <c r="E202" s="149">
        <v>0</v>
      </c>
      <c r="F202" s="100"/>
    </row>
    <row r="203" spans="1:6" x14ac:dyDescent="0.2">
      <c r="A203" s="149"/>
      <c r="B203" s="149"/>
      <c r="C203" s="149"/>
      <c r="D203" s="149"/>
      <c r="E203" s="149"/>
      <c r="F203" s="100"/>
    </row>
    <row r="204" spans="1:6" x14ac:dyDescent="0.2">
      <c r="A204" s="149"/>
      <c r="B204" s="149"/>
      <c r="C204" s="149"/>
      <c r="D204" s="149"/>
      <c r="E204" s="149"/>
      <c r="F204" s="100"/>
    </row>
    <row r="205" spans="1:6" ht="15" x14ac:dyDescent="0.2">
      <c r="A205" s="140">
        <v>2021</v>
      </c>
      <c r="B205" s="127"/>
      <c r="C205" s="139"/>
      <c r="D205" s="139"/>
      <c r="E205" s="139"/>
      <c r="F205" s="100"/>
    </row>
    <row r="206" spans="1:6" x14ac:dyDescent="0.2">
      <c r="A206" s="127"/>
      <c r="B206" s="127"/>
      <c r="C206" s="139"/>
      <c r="D206" s="139"/>
      <c r="E206" s="139"/>
      <c r="F206" s="100"/>
    </row>
    <row r="207" spans="1:6" ht="15" x14ac:dyDescent="0.2">
      <c r="A207" s="141" t="s">
        <v>19</v>
      </c>
      <c r="B207" s="142" t="s">
        <v>23</v>
      </c>
      <c r="C207" s="142" t="s">
        <v>24</v>
      </c>
      <c r="D207" s="142" t="s">
        <v>25</v>
      </c>
      <c r="E207" s="142" t="s">
        <v>22</v>
      </c>
      <c r="F207" s="100"/>
    </row>
    <row r="208" spans="1:6" x14ac:dyDescent="0.2">
      <c r="A208" s="143"/>
      <c r="B208" s="144"/>
      <c r="C208" s="144"/>
      <c r="D208" s="144"/>
      <c r="E208" s="144"/>
      <c r="F208" s="100"/>
    </row>
    <row r="209" spans="1:6" x14ac:dyDescent="0.2">
      <c r="A209" s="132" t="s">
        <v>236</v>
      </c>
      <c r="B209" s="145">
        <v>6540.2246005310299</v>
      </c>
      <c r="C209" s="145">
        <v>927.479635520839</v>
      </c>
      <c r="D209" s="145">
        <v>2039.2480540735021</v>
      </c>
      <c r="E209" s="145">
        <v>9506.9</v>
      </c>
      <c r="F209" s="100"/>
    </row>
    <row r="210" spans="1:6" x14ac:dyDescent="0.2">
      <c r="A210" s="146" t="s">
        <v>26</v>
      </c>
      <c r="B210" s="147">
        <v>-1114.0599006155228</v>
      </c>
      <c r="C210" s="147">
        <v>1114.0599006155228</v>
      </c>
      <c r="D210" s="147">
        <v>0</v>
      </c>
      <c r="E210" s="147">
        <v>0</v>
      </c>
      <c r="F210" s="100"/>
    </row>
    <row r="211" spans="1:6" x14ac:dyDescent="0.2">
      <c r="A211" s="146" t="s">
        <v>27</v>
      </c>
      <c r="B211" s="147">
        <v>-517.91414933538704</v>
      </c>
      <c r="C211" s="147">
        <v>0</v>
      </c>
      <c r="D211" s="147">
        <v>517.91414933538704</v>
      </c>
      <c r="E211" s="147">
        <v>0</v>
      </c>
      <c r="F211" s="100"/>
    </row>
    <row r="212" spans="1:6" x14ac:dyDescent="0.2">
      <c r="A212" s="146" t="s">
        <v>28</v>
      </c>
      <c r="B212" s="147">
        <v>0</v>
      </c>
      <c r="C212" s="147">
        <v>-690.18461468542102</v>
      </c>
      <c r="D212" s="147">
        <v>690.18461468542102</v>
      </c>
      <c r="E212" s="147">
        <v>0</v>
      </c>
      <c r="F212" s="100"/>
    </row>
    <row r="213" spans="1:6" x14ac:dyDescent="0.2">
      <c r="A213" s="146" t="s">
        <v>29</v>
      </c>
      <c r="B213" s="147">
        <v>0</v>
      </c>
      <c r="C213" s="147">
        <v>6.3470922028099999</v>
      </c>
      <c r="D213" s="147">
        <v>-6.3470922028099999</v>
      </c>
      <c r="E213" s="147">
        <v>0</v>
      </c>
      <c r="F213" s="100"/>
    </row>
    <row r="214" spans="1:6" x14ac:dyDescent="0.2">
      <c r="A214" s="148" t="s">
        <v>30</v>
      </c>
      <c r="B214" s="147">
        <v>617.686436074943</v>
      </c>
      <c r="C214" s="147">
        <v>-617.686436074943</v>
      </c>
      <c r="D214" s="147">
        <v>0</v>
      </c>
      <c r="E214" s="147">
        <v>0</v>
      </c>
      <c r="F214" s="100"/>
    </row>
    <row r="215" spans="1:6" x14ac:dyDescent="0.2">
      <c r="A215" s="149" t="s">
        <v>31</v>
      </c>
      <c r="B215" s="147">
        <v>8.3858165720889986</v>
      </c>
      <c r="C215" s="147">
        <v>0</v>
      </c>
      <c r="D215" s="147">
        <v>-8.3858165720889986</v>
      </c>
      <c r="E215" s="147">
        <v>0</v>
      </c>
      <c r="F215" s="100"/>
    </row>
    <row r="216" spans="1:6" x14ac:dyDescent="0.2">
      <c r="A216" s="149" t="s">
        <v>32</v>
      </c>
      <c r="B216" s="147">
        <v>3951.8240201051067</v>
      </c>
      <c r="C216" s="147">
        <v>203.87629382457422</v>
      </c>
      <c r="D216" s="147">
        <v>52.981780813132936</v>
      </c>
      <c r="E216" s="147">
        <v>4208.6820947428141</v>
      </c>
      <c r="F216" s="100"/>
    </row>
    <row r="217" spans="1:6" x14ac:dyDescent="0.2">
      <c r="A217" s="149" t="s">
        <v>33</v>
      </c>
      <c r="B217" s="147">
        <v>-2864.2956467453319</v>
      </c>
      <c r="C217" s="147">
        <v>-408.08811808659277</v>
      </c>
      <c r="D217" s="147">
        <v>-2223.1750592562639</v>
      </c>
      <c r="E217" s="147">
        <v>-5495.558824088188</v>
      </c>
      <c r="F217" s="100"/>
    </row>
    <row r="218" spans="1:6" ht="13.5" thickBot="1" x14ac:dyDescent="0.25">
      <c r="A218" s="150" t="s">
        <v>237</v>
      </c>
      <c r="B218" s="151">
        <v>6621.851176586928</v>
      </c>
      <c r="C218" s="151">
        <v>535.8037533167892</v>
      </c>
      <c r="D218" s="151">
        <v>1062.42063087628</v>
      </c>
      <c r="E218" s="151">
        <v>8220.1</v>
      </c>
      <c r="F218" s="100"/>
    </row>
    <row r="219" spans="1:6" x14ac:dyDescent="0.2">
      <c r="A219" s="149" t="s">
        <v>208</v>
      </c>
      <c r="B219" s="138">
        <v>-20.958202009000001</v>
      </c>
      <c r="C219" s="138">
        <v>-232.74748046939999</v>
      </c>
      <c r="D219" s="138">
        <v>253.70568247839995</v>
      </c>
      <c r="E219" s="149">
        <v>0</v>
      </c>
      <c r="F219" s="100"/>
    </row>
    <row r="220" spans="1:6" x14ac:dyDescent="0.2">
      <c r="A220" s="149"/>
      <c r="B220" s="149"/>
      <c r="C220" s="149"/>
      <c r="D220" s="149"/>
      <c r="E220" s="149"/>
      <c r="F220" s="100"/>
    </row>
    <row r="221" spans="1:6" x14ac:dyDescent="0.2">
      <c r="A221" s="149"/>
      <c r="B221" s="149"/>
      <c r="C221" s="149"/>
      <c r="D221" s="149"/>
      <c r="E221" s="149"/>
      <c r="F221" s="100"/>
    </row>
    <row r="222" spans="1:6" ht="18" x14ac:dyDescent="0.2">
      <c r="A222" s="124" t="s">
        <v>238</v>
      </c>
      <c r="B222" s="149"/>
      <c r="C222" s="149"/>
      <c r="D222" s="149"/>
      <c r="E222" s="149"/>
      <c r="F222" s="100"/>
    </row>
    <row r="223" spans="1:6" x14ac:dyDescent="0.2">
      <c r="A223" s="149"/>
      <c r="B223" s="149"/>
      <c r="C223" s="149"/>
      <c r="D223" s="149"/>
      <c r="E223" s="149"/>
      <c r="F223" s="100"/>
    </row>
    <row r="224" spans="1:6" ht="15" x14ac:dyDescent="0.2">
      <c r="A224" s="140" t="s">
        <v>230</v>
      </c>
      <c r="B224" s="127"/>
      <c r="C224" s="185"/>
      <c r="D224" s="185"/>
      <c r="E224" s="185"/>
      <c r="F224" s="100"/>
    </row>
    <row r="225" spans="1:11" x14ac:dyDescent="0.2">
      <c r="A225" s="130"/>
      <c r="B225" s="130"/>
      <c r="C225" s="130"/>
      <c r="D225" s="130"/>
      <c r="E225" s="130"/>
      <c r="F225" s="100"/>
    </row>
    <row r="226" spans="1:11" ht="15" x14ac:dyDescent="0.2">
      <c r="A226" s="128" t="s">
        <v>19</v>
      </c>
      <c r="B226" s="129" t="s">
        <v>23</v>
      </c>
      <c r="C226" s="129" t="s">
        <v>24</v>
      </c>
      <c r="D226" s="129" t="s">
        <v>25</v>
      </c>
      <c r="E226" s="129" t="s">
        <v>22</v>
      </c>
      <c r="F226" s="100"/>
    </row>
    <row r="227" spans="1:11" x14ac:dyDescent="0.2">
      <c r="A227" s="130"/>
      <c r="B227" s="190"/>
      <c r="C227" s="190"/>
      <c r="D227" s="190"/>
      <c r="E227" s="130"/>
      <c r="F227" s="98"/>
    </row>
    <row r="228" spans="1:11" x14ac:dyDescent="0.2">
      <c r="A228" s="152" t="s">
        <v>239</v>
      </c>
      <c r="B228" s="152">
        <v>193.379087675823</v>
      </c>
      <c r="C228" s="152">
        <v>104.408476738285</v>
      </c>
      <c r="D228" s="152">
        <v>183.10410648589198</v>
      </c>
      <c r="E228" s="152">
        <v>480.89167090000001</v>
      </c>
    </row>
    <row r="229" spans="1:11" ht="15" x14ac:dyDescent="0.2">
      <c r="A229" s="133" t="s">
        <v>26</v>
      </c>
      <c r="B229" s="153">
        <v>-7.1411674296299905</v>
      </c>
      <c r="C229" s="153">
        <v>7.1411674296299905</v>
      </c>
      <c r="D229" s="153">
        <v>0</v>
      </c>
      <c r="E229" s="154">
        <v>0</v>
      </c>
      <c r="F229" s="35"/>
    </row>
    <row r="230" spans="1:11" x14ac:dyDescent="0.2">
      <c r="A230" s="133" t="s">
        <v>27</v>
      </c>
      <c r="B230" s="153">
        <v>-2.2728273151213481</v>
      </c>
      <c r="C230" s="153">
        <v>0</v>
      </c>
      <c r="D230" s="153">
        <v>2.2728273151213481</v>
      </c>
      <c r="E230" s="154">
        <v>0</v>
      </c>
    </row>
    <row r="231" spans="1:11" x14ac:dyDescent="0.2">
      <c r="A231" s="133" t="s">
        <v>28</v>
      </c>
      <c r="B231" s="153">
        <v>0</v>
      </c>
      <c r="C231" s="153">
        <v>-14.048316494127363</v>
      </c>
      <c r="D231" s="153">
        <v>14.048316494127363</v>
      </c>
      <c r="E231" s="154">
        <v>0</v>
      </c>
    </row>
    <row r="232" spans="1:11" ht="15" x14ac:dyDescent="0.2">
      <c r="A232" s="133" t="s">
        <v>206</v>
      </c>
      <c r="B232" s="153">
        <v>0</v>
      </c>
      <c r="C232" s="153">
        <v>8.738567777539533</v>
      </c>
      <c r="D232" s="153">
        <v>-8.738567777539533</v>
      </c>
      <c r="E232" s="154">
        <v>0</v>
      </c>
      <c r="F232" s="35"/>
    </row>
    <row r="233" spans="1:11" x14ac:dyDescent="0.2">
      <c r="A233" s="133" t="s">
        <v>30</v>
      </c>
      <c r="B233" s="153">
        <v>20.893148294800625</v>
      </c>
      <c r="C233" s="153">
        <v>-20.893148294800625</v>
      </c>
      <c r="D233" s="153">
        <v>0</v>
      </c>
      <c r="E233" s="191">
        <v>0</v>
      </c>
      <c r="F233" s="74"/>
    </row>
    <row r="234" spans="1:11" x14ac:dyDescent="0.2">
      <c r="A234" s="133" t="s">
        <v>207</v>
      </c>
      <c r="B234" s="153">
        <v>1.2560798871449428</v>
      </c>
      <c r="C234" s="153">
        <v>0</v>
      </c>
      <c r="D234" s="153">
        <v>-1.2560798871449428</v>
      </c>
      <c r="E234" s="191">
        <v>0</v>
      </c>
      <c r="F234" s="76"/>
      <c r="K234" s="28" t="s">
        <v>3</v>
      </c>
    </row>
    <row r="235" spans="1:11" x14ac:dyDescent="0.2">
      <c r="A235" s="135" t="s">
        <v>119</v>
      </c>
      <c r="B235" s="153">
        <v>51.579338391846193</v>
      </c>
      <c r="C235" s="153">
        <v>12.766446200844969</v>
      </c>
      <c r="D235" s="153">
        <v>4.7501282530380786</v>
      </c>
      <c r="E235" s="154">
        <v>69.095912845729245</v>
      </c>
      <c r="F235" s="114"/>
    </row>
    <row r="236" spans="1:11" x14ac:dyDescent="0.2">
      <c r="A236" s="135" t="s">
        <v>107</v>
      </c>
      <c r="B236" s="153">
        <v>4.9199902717918507</v>
      </c>
      <c r="C236" s="153">
        <v>39.510347874040029</v>
      </c>
      <c r="D236" s="153">
        <v>29.10075327129498</v>
      </c>
      <c r="E236" s="154">
        <v>73.531091417126859</v>
      </c>
      <c r="F236" s="116"/>
    </row>
    <row r="237" spans="1:11" x14ac:dyDescent="0.2">
      <c r="A237" s="135" t="s">
        <v>120</v>
      </c>
      <c r="B237" s="153">
        <v>-6.7818243320424054</v>
      </c>
      <c r="C237" s="153">
        <v>-15.599587081913587</v>
      </c>
      <c r="D237" s="153">
        <v>-46.581757480008584</v>
      </c>
      <c r="E237" s="154">
        <v>-68.963168893964578</v>
      </c>
      <c r="F237" s="116"/>
    </row>
    <row r="238" spans="1:11" x14ac:dyDescent="0.2">
      <c r="A238" s="135" t="s">
        <v>108</v>
      </c>
      <c r="B238" s="153">
        <v>-31.015772670321894</v>
      </c>
      <c r="C238" s="153">
        <v>-5.7801037519482525</v>
      </c>
      <c r="D238" s="153">
        <v>-3.186218933438651</v>
      </c>
      <c r="E238" s="154">
        <v>-39.9820953557088</v>
      </c>
      <c r="F238" s="116"/>
    </row>
    <row r="239" spans="1:11" x14ac:dyDescent="0.2">
      <c r="A239" s="135" t="s">
        <v>105</v>
      </c>
      <c r="B239" s="153">
        <v>0.9344302994840552</v>
      </c>
      <c r="C239" s="153">
        <v>1.3648812933041385</v>
      </c>
      <c r="D239" s="153">
        <v>1.3055664932912863</v>
      </c>
      <c r="E239" s="154">
        <v>3.6048780860794802</v>
      </c>
      <c r="F239" s="116"/>
    </row>
    <row r="240" spans="1:11" x14ac:dyDescent="0.2">
      <c r="A240" s="135" t="s">
        <v>106</v>
      </c>
      <c r="B240" s="153">
        <v>3.200779085950233</v>
      </c>
      <c r="C240" s="153">
        <v>2.1203337081365623</v>
      </c>
      <c r="D240" s="153">
        <v>0.63338410014022462</v>
      </c>
      <c r="E240" s="154">
        <v>5.9544968942270202</v>
      </c>
      <c r="F240" s="117"/>
      <c r="H240" s="28" t="s">
        <v>3</v>
      </c>
    </row>
    <row r="241" spans="1:6" x14ac:dyDescent="0.2">
      <c r="A241" s="130" t="s">
        <v>34</v>
      </c>
      <c r="B241" s="153">
        <v>-53.99227108118032</v>
      </c>
      <c r="C241" s="153">
        <v>-3.6330191223038764</v>
      </c>
      <c r="D241" s="153">
        <v>-1.3472567800049193</v>
      </c>
      <c r="E241" s="154">
        <v>-58.972546983489117</v>
      </c>
      <c r="F241" s="117"/>
    </row>
    <row r="242" spans="1:6" ht="13.5" thickBot="1" x14ac:dyDescent="0.25">
      <c r="A242" s="155" t="s">
        <v>240</v>
      </c>
      <c r="B242" s="155">
        <v>174.9589910785449</v>
      </c>
      <c r="C242" s="155">
        <v>116.09604627668652</v>
      </c>
      <c r="D242" s="155">
        <v>174.10520155476863</v>
      </c>
      <c r="E242" s="155">
        <v>465.16023891000009</v>
      </c>
      <c r="F242" s="117"/>
    </row>
    <row r="243" spans="1:6" x14ac:dyDescent="0.2">
      <c r="A243" s="137" t="s">
        <v>208</v>
      </c>
      <c r="B243" s="156">
        <v>-0.35666945693138663</v>
      </c>
      <c r="C243" s="156">
        <v>-34.487487836758426</v>
      </c>
      <c r="D243" s="156">
        <v>34.844157293689818</v>
      </c>
      <c r="E243" s="156">
        <v>0</v>
      </c>
      <c r="F243" s="117"/>
    </row>
    <row r="244" spans="1:6" x14ac:dyDescent="0.2">
      <c r="A244" s="130"/>
      <c r="B244" s="130"/>
      <c r="C244" s="130"/>
      <c r="D244" s="130"/>
      <c r="E244" s="130"/>
      <c r="F244" s="117"/>
    </row>
    <row r="245" spans="1:6" x14ac:dyDescent="0.2">
      <c r="A245" s="149"/>
      <c r="B245" s="149"/>
      <c r="C245" s="149"/>
      <c r="D245" s="149"/>
      <c r="E245" s="149"/>
      <c r="F245" s="117"/>
    </row>
    <row r="246" spans="1:6" ht="15" x14ac:dyDescent="0.2">
      <c r="A246" s="140" t="s">
        <v>231</v>
      </c>
      <c r="B246" s="127"/>
      <c r="C246" s="185"/>
      <c r="D246" s="185"/>
      <c r="E246" s="185"/>
      <c r="F246" s="117"/>
    </row>
    <row r="247" spans="1:6" x14ac:dyDescent="0.2">
      <c r="A247" s="157"/>
      <c r="B247" s="157"/>
      <c r="C247" s="157"/>
      <c r="D247" s="157"/>
      <c r="E247" s="157"/>
      <c r="F247" s="117"/>
    </row>
    <row r="248" spans="1:6" ht="15" x14ac:dyDescent="0.2">
      <c r="A248" s="128" t="s">
        <v>19</v>
      </c>
      <c r="B248" s="129" t="s">
        <v>23</v>
      </c>
      <c r="C248" s="129" t="s">
        <v>24</v>
      </c>
      <c r="D248" s="129" t="s">
        <v>25</v>
      </c>
      <c r="E248" s="129" t="s">
        <v>22</v>
      </c>
      <c r="F248" s="117"/>
    </row>
    <row r="249" spans="1:6" x14ac:dyDescent="0.2">
      <c r="A249" s="130"/>
      <c r="B249" s="160"/>
      <c r="C249" s="160"/>
      <c r="D249" s="160"/>
      <c r="E249" s="160"/>
      <c r="F249" s="76"/>
    </row>
    <row r="250" spans="1:6" x14ac:dyDescent="0.2">
      <c r="A250" s="161" t="s">
        <v>239</v>
      </c>
      <c r="B250" s="152">
        <v>156.5990036137699</v>
      </c>
      <c r="C250" s="152">
        <v>119.96676471442892</v>
      </c>
      <c r="D250" s="152">
        <v>948.88255389076528</v>
      </c>
      <c r="E250" s="152">
        <v>1225.5483222189641</v>
      </c>
      <c r="F250" s="118"/>
    </row>
    <row r="251" spans="1:6" x14ac:dyDescent="0.2">
      <c r="A251" s="133" t="s">
        <v>26</v>
      </c>
      <c r="B251" s="153">
        <v>-6.0003711656263476</v>
      </c>
      <c r="C251" s="153">
        <v>6.0003711656263476</v>
      </c>
      <c r="D251" s="153">
        <v>0</v>
      </c>
      <c r="E251" s="154">
        <v>0</v>
      </c>
    </row>
    <row r="252" spans="1:6" ht="15" x14ac:dyDescent="0.2">
      <c r="A252" s="133" t="s">
        <v>27</v>
      </c>
      <c r="B252" s="153">
        <v>-1.7530366256799819</v>
      </c>
      <c r="C252" s="153">
        <v>0</v>
      </c>
      <c r="D252" s="153">
        <v>1.7530366256799819</v>
      </c>
      <c r="E252" s="154">
        <v>0</v>
      </c>
      <c r="F252" s="35"/>
    </row>
    <row r="253" spans="1:6" x14ac:dyDescent="0.2">
      <c r="A253" s="133" t="s">
        <v>28</v>
      </c>
      <c r="B253" s="153">
        <v>0</v>
      </c>
      <c r="C253" s="153">
        <v>-67.03480681656886</v>
      </c>
      <c r="D253" s="153">
        <v>67.03480681656886</v>
      </c>
      <c r="E253" s="154">
        <v>0</v>
      </c>
    </row>
    <row r="254" spans="1:6" x14ac:dyDescent="0.2">
      <c r="A254" s="133" t="s">
        <v>206</v>
      </c>
      <c r="B254" s="153">
        <v>0</v>
      </c>
      <c r="C254" s="153">
        <v>4.0620472627051235E-2</v>
      </c>
      <c r="D254" s="153">
        <v>-4.0620472627051235E-2</v>
      </c>
      <c r="E254" s="154">
        <v>0</v>
      </c>
      <c r="F254" s="77"/>
    </row>
    <row r="255" spans="1:6" x14ac:dyDescent="0.2">
      <c r="A255" s="133" t="s">
        <v>30</v>
      </c>
      <c r="B255" s="153">
        <v>20.785593185300257</v>
      </c>
      <c r="C255" s="153">
        <v>-20.785593185300257</v>
      </c>
      <c r="D255" s="153">
        <v>0</v>
      </c>
      <c r="E255" s="191">
        <v>0</v>
      </c>
    </row>
    <row r="256" spans="1:6" x14ac:dyDescent="0.2">
      <c r="A256" s="133" t="s">
        <v>207</v>
      </c>
      <c r="B256" s="153">
        <v>0.15318661962974003</v>
      </c>
      <c r="C256" s="153">
        <v>0</v>
      </c>
      <c r="D256" s="153">
        <v>-0.15318661962974003</v>
      </c>
      <c r="E256" s="191">
        <v>0</v>
      </c>
      <c r="F256" s="119"/>
    </row>
    <row r="257" spans="1:11" x14ac:dyDescent="0.2">
      <c r="A257" s="135" t="s">
        <v>119</v>
      </c>
      <c r="B257" s="153">
        <v>23.876748125036105</v>
      </c>
      <c r="C257" s="153">
        <v>6.4000761523219811</v>
      </c>
      <c r="D257" s="153">
        <v>0.16905179258651101</v>
      </c>
      <c r="E257" s="154">
        <v>30.4458760699446</v>
      </c>
      <c r="F257" s="119"/>
    </row>
    <row r="258" spans="1:11" x14ac:dyDescent="0.2">
      <c r="A258" s="135" t="s">
        <v>107</v>
      </c>
      <c r="B258" s="153">
        <v>3.9352999587215991</v>
      </c>
      <c r="C258" s="153">
        <v>50.444203171167743</v>
      </c>
      <c r="D258" s="153">
        <v>43.428451046939401</v>
      </c>
      <c r="E258" s="154">
        <v>97.807954176828744</v>
      </c>
      <c r="F258" s="119"/>
    </row>
    <row r="259" spans="1:11" x14ac:dyDescent="0.2">
      <c r="A259" s="135" t="s">
        <v>120</v>
      </c>
      <c r="B259" s="153">
        <v>-28.274917623796668</v>
      </c>
      <c r="C259" s="153">
        <v>-7.170761214807186</v>
      </c>
      <c r="D259" s="153">
        <v>-49.218012871151828</v>
      </c>
      <c r="E259" s="154">
        <v>-84.663691709755682</v>
      </c>
      <c r="F259" s="119"/>
    </row>
    <row r="260" spans="1:11" x14ac:dyDescent="0.2">
      <c r="A260" s="135" t="s">
        <v>108</v>
      </c>
      <c r="B260" s="153">
        <v>-2.6572546660300573</v>
      </c>
      <c r="C260" s="153">
        <v>-2.3165809598278062</v>
      </c>
      <c r="D260" s="153">
        <v>-3.6422061016433775</v>
      </c>
      <c r="E260" s="154">
        <v>-8.6160417275012406</v>
      </c>
      <c r="F260" s="119"/>
      <c r="K260" s="28" t="s">
        <v>3</v>
      </c>
    </row>
    <row r="261" spans="1:11" x14ac:dyDescent="0.2">
      <c r="A261" s="135" t="s">
        <v>105</v>
      </c>
      <c r="B261" s="153">
        <v>-0.4063525825476047</v>
      </c>
      <c r="C261" s="153">
        <v>-0.28330838638685324</v>
      </c>
      <c r="D261" s="153">
        <v>7.0742302174583171</v>
      </c>
      <c r="E261" s="154">
        <v>6.3845692485238592</v>
      </c>
      <c r="F261" s="119"/>
    </row>
    <row r="262" spans="1:11" x14ac:dyDescent="0.2">
      <c r="A262" s="135" t="s">
        <v>106</v>
      </c>
      <c r="B262" s="153">
        <v>0</v>
      </c>
      <c r="C262" s="153">
        <v>0</v>
      </c>
      <c r="D262" s="153">
        <v>0</v>
      </c>
      <c r="E262" s="154">
        <v>0</v>
      </c>
      <c r="F262" s="119"/>
    </row>
    <row r="263" spans="1:11" x14ac:dyDescent="0.2">
      <c r="A263" s="130" t="s">
        <v>34</v>
      </c>
      <c r="B263" s="153">
        <v>28.758437181479735</v>
      </c>
      <c r="C263" s="153">
        <v>29.559439985686318</v>
      </c>
      <c r="D263" s="153">
        <v>193.50834364055075</v>
      </c>
      <c r="E263" s="154">
        <v>251.82622080771679</v>
      </c>
      <c r="F263" s="119"/>
    </row>
    <row r="264" spans="1:11" ht="13.5" thickBot="1" x14ac:dyDescent="0.25">
      <c r="A264" s="136" t="s">
        <v>241</v>
      </c>
      <c r="B264" s="155">
        <v>195.01633602025663</v>
      </c>
      <c r="C264" s="155">
        <v>114.82042509896741</v>
      </c>
      <c r="D264" s="155">
        <v>1208.7964479654972</v>
      </c>
      <c r="E264" s="155">
        <v>1518.7332090847212</v>
      </c>
      <c r="F264" s="119"/>
    </row>
    <row r="265" spans="1:11" x14ac:dyDescent="0.2">
      <c r="A265" s="137" t="s">
        <v>208</v>
      </c>
      <c r="B265" s="156">
        <v>-0.55228339186990838</v>
      </c>
      <c r="C265" s="156">
        <v>-53.261068502163688</v>
      </c>
      <c r="D265" s="156">
        <v>53.813351894033595</v>
      </c>
      <c r="E265" s="156">
        <v>0</v>
      </c>
      <c r="F265" s="119"/>
    </row>
    <row r="266" spans="1:11" x14ac:dyDescent="0.2">
      <c r="A266" s="157"/>
      <c r="B266" s="157"/>
      <c r="C266" s="157"/>
      <c r="D266" s="157"/>
      <c r="E266" s="157"/>
      <c r="F266" s="119"/>
    </row>
    <row r="267" spans="1:11" x14ac:dyDescent="0.2">
      <c r="A267" s="157"/>
      <c r="B267" s="157"/>
      <c r="C267" s="157"/>
      <c r="D267" s="157"/>
      <c r="E267" s="157"/>
      <c r="F267" s="119"/>
    </row>
    <row r="268" spans="1:11" ht="15" x14ac:dyDescent="0.2">
      <c r="A268" s="140" t="s">
        <v>225</v>
      </c>
      <c r="B268" s="127"/>
      <c r="C268" s="185"/>
      <c r="D268" s="185"/>
      <c r="E268" s="185"/>
      <c r="F268" s="119"/>
    </row>
    <row r="269" spans="1:11" x14ac:dyDescent="0.2">
      <c r="A269" s="157"/>
      <c r="B269" s="157"/>
      <c r="C269" s="157"/>
      <c r="D269" s="157"/>
      <c r="E269" s="157"/>
      <c r="F269" s="119"/>
    </row>
    <row r="270" spans="1:11" ht="15" x14ac:dyDescent="0.2">
      <c r="A270" s="128" t="s">
        <v>19</v>
      </c>
      <c r="B270" s="129" t="s">
        <v>23</v>
      </c>
      <c r="C270" s="129" t="s">
        <v>24</v>
      </c>
      <c r="D270" s="129" t="s">
        <v>25</v>
      </c>
      <c r="E270" s="129" t="s">
        <v>22</v>
      </c>
      <c r="F270" s="119"/>
    </row>
    <row r="271" spans="1:11" x14ac:dyDescent="0.2">
      <c r="A271" s="130"/>
      <c r="B271" s="160"/>
      <c r="C271" s="160"/>
      <c r="D271" s="160"/>
      <c r="E271" s="160"/>
      <c r="F271" s="119"/>
    </row>
    <row r="272" spans="1:11" x14ac:dyDescent="0.2">
      <c r="A272" s="161" t="s">
        <v>242</v>
      </c>
      <c r="B272" s="152">
        <v>201.884425183465</v>
      </c>
      <c r="C272" s="152">
        <v>89.75</v>
      </c>
      <c r="D272" s="152">
        <v>530.65</v>
      </c>
      <c r="E272" s="152">
        <v>822.1844251834649</v>
      </c>
      <c r="F272" s="119"/>
    </row>
    <row r="273" spans="1:6" x14ac:dyDescent="0.2">
      <c r="A273" s="133" t="s">
        <v>26</v>
      </c>
      <c r="B273" s="153">
        <v>-22.318165714085438</v>
      </c>
      <c r="C273" s="153">
        <v>22.318165714085438</v>
      </c>
      <c r="D273" s="153">
        <v>0</v>
      </c>
      <c r="E273" s="154">
        <v>0</v>
      </c>
      <c r="F273" s="119"/>
    </row>
    <row r="274" spans="1:6" x14ac:dyDescent="0.2">
      <c r="A274" s="133" t="s">
        <v>27</v>
      </c>
      <c r="B274" s="153">
        <v>-7.3969637201785607</v>
      </c>
      <c r="C274" s="153">
        <v>0</v>
      </c>
      <c r="D274" s="153">
        <v>7.3969637201785607</v>
      </c>
      <c r="E274" s="154">
        <v>0</v>
      </c>
      <c r="F274" s="119"/>
    </row>
    <row r="275" spans="1:6" x14ac:dyDescent="0.2">
      <c r="A275" s="133" t="s">
        <v>28</v>
      </c>
      <c r="B275" s="153">
        <v>0</v>
      </c>
      <c r="C275" s="153">
        <v>-50.311816074980442</v>
      </c>
      <c r="D275" s="153">
        <v>50.311816074980442</v>
      </c>
      <c r="E275" s="154">
        <v>0</v>
      </c>
      <c r="F275" s="119"/>
    </row>
    <row r="276" spans="1:6" x14ac:dyDescent="0.2">
      <c r="A276" s="133" t="s">
        <v>29</v>
      </c>
      <c r="B276" s="153">
        <v>0</v>
      </c>
      <c r="C276" s="153">
        <v>16.320664509837716</v>
      </c>
      <c r="D276" s="153">
        <v>-16.320664509837716</v>
      </c>
      <c r="E276" s="154">
        <v>0</v>
      </c>
      <c r="F276" s="119"/>
    </row>
    <row r="277" spans="1:6" x14ac:dyDescent="0.2">
      <c r="A277" s="133" t="s">
        <v>30</v>
      </c>
      <c r="B277" s="153">
        <v>61.133522154636807</v>
      </c>
      <c r="C277" s="153">
        <v>-61.133522154636807</v>
      </c>
      <c r="D277" s="153">
        <v>0</v>
      </c>
      <c r="E277" s="191">
        <v>0</v>
      </c>
      <c r="F277" s="119"/>
    </row>
    <row r="278" spans="1:6" x14ac:dyDescent="0.2">
      <c r="A278" s="133" t="s">
        <v>31</v>
      </c>
      <c r="B278" s="153">
        <v>10.679723049485375</v>
      </c>
      <c r="C278" s="153">
        <v>0</v>
      </c>
      <c r="D278" s="153">
        <v>-10.679723049485375</v>
      </c>
      <c r="E278" s="191">
        <v>0</v>
      </c>
      <c r="F278" s="119"/>
    </row>
    <row r="279" spans="1:6" x14ac:dyDescent="0.2">
      <c r="A279" s="135" t="s">
        <v>119</v>
      </c>
      <c r="B279" s="153">
        <v>95.973884253087562</v>
      </c>
      <c r="C279" s="153">
        <v>24.49522804329041</v>
      </c>
      <c r="D279" s="153">
        <v>12.190044416606018</v>
      </c>
      <c r="E279" s="154">
        <v>132.65915671298399</v>
      </c>
      <c r="F279" s="119"/>
    </row>
    <row r="280" spans="1:6" x14ac:dyDescent="0.2">
      <c r="A280" s="135" t="s">
        <v>107</v>
      </c>
      <c r="B280" s="153">
        <v>13.765063635861615</v>
      </c>
      <c r="C280" s="153">
        <v>149.67769995852711</v>
      </c>
      <c r="D280" s="153">
        <v>98.014890910606496</v>
      </c>
      <c r="E280" s="154">
        <v>261.45765450499522</v>
      </c>
      <c r="F280" s="119"/>
    </row>
    <row r="281" spans="1:6" x14ac:dyDescent="0.2">
      <c r="A281" s="135" t="s">
        <v>120</v>
      </c>
      <c r="B281" s="153">
        <v>-24.15709969527434</v>
      </c>
      <c r="C281" s="153">
        <v>-48.374095884226321</v>
      </c>
      <c r="D281" s="153">
        <v>-482.60956546079001</v>
      </c>
      <c r="E281" s="154">
        <v>-555.14076104029073</v>
      </c>
      <c r="F281" s="119"/>
    </row>
    <row r="282" spans="1:6" x14ac:dyDescent="0.2">
      <c r="A282" s="135" t="s">
        <v>108</v>
      </c>
      <c r="B282" s="153">
        <v>-97.474432158052679</v>
      </c>
      <c r="C282" s="153">
        <v>-21.354225163845012</v>
      </c>
      <c r="D282" s="153">
        <v>-21.600112198944018</v>
      </c>
      <c r="E282" s="154">
        <v>-140.42876952084171</v>
      </c>
      <c r="F282" s="119"/>
    </row>
    <row r="283" spans="1:6" x14ac:dyDescent="0.2">
      <c r="A283" s="135" t="s">
        <v>105</v>
      </c>
      <c r="B283" s="153">
        <v>2.4854065171999329</v>
      </c>
      <c r="C283" s="153">
        <v>1.7821439583138188</v>
      </c>
      <c r="D283" s="153">
        <v>1.355276255755538</v>
      </c>
      <c r="E283" s="154">
        <v>5.6228267312692903</v>
      </c>
      <c r="F283" s="119"/>
    </row>
    <row r="284" spans="1:6" x14ac:dyDescent="0.2">
      <c r="A284" s="135" t="s">
        <v>106</v>
      </c>
      <c r="B284" s="153">
        <v>4.4931513367675144</v>
      </c>
      <c r="C284" s="153">
        <v>2.4156632921732979</v>
      </c>
      <c r="D284" s="153">
        <v>0.67341135144020192</v>
      </c>
      <c r="E284" s="154">
        <v>7.5822259803810139</v>
      </c>
      <c r="F284" s="119"/>
    </row>
    <row r="285" spans="1:6" x14ac:dyDescent="0.2">
      <c r="A285" s="130" t="s">
        <v>34</v>
      </c>
      <c r="B285" s="153">
        <v>-64.109523764368177</v>
      </c>
      <c r="C285" s="153">
        <v>-9.4398599218527188</v>
      </c>
      <c r="D285" s="153">
        <v>4.7024952389437589</v>
      </c>
      <c r="E285" s="154">
        <v>-68.846888447277138</v>
      </c>
      <c r="F285" s="119"/>
    </row>
    <row r="286" spans="1:6" ht="13.5" thickBot="1" x14ac:dyDescent="0.25">
      <c r="A286" s="136" t="s">
        <v>240</v>
      </c>
      <c r="B286" s="155">
        <v>174.95899107854461</v>
      </c>
      <c r="C286" s="155">
        <v>116.1460462766865</v>
      </c>
      <c r="D286" s="155">
        <v>174.08483274945391</v>
      </c>
      <c r="E286" s="155">
        <v>465.18987010468493</v>
      </c>
      <c r="F286" s="119"/>
    </row>
    <row r="287" spans="1:6" x14ac:dyDescent="0.2">
      <c r="A287" s="137" t="s">
        <v>208</v>
      </c>
      <c r="B287" s="156">
        <v>-0.35666945693138663</v>
      </c>
      <c r="C287" s="156">
        <v>-34.487487836758426</v>
      </c>
      <c r="D287" s="156">
        <v>34.844157293689818</v>
      </c>
      <c r="E287" s="156">
        <v>0</v>
      </c>
      <c r="F287" s="119"/>
    </row>
    <row r="288" spans="1:6" x14ac:dyDescent="0.2">
      <c r="A288" s="157"/>
      <c r="B288" s="157"/>
      <c r="C288" s="157"/>
      <c r="D288" s="157"/>
      <c r="E288" s="157"/>
      <c r="F288" s="119"/>
    </row>
    <row r="289" spans="1:6" x14ac:dyDescent="0.2">
      <c r="A289" s="157"/>
      <c r="B289" s="157"/>
      <c r="C289" s="157"/>
      <c r="D289" s="157"/>
      <c r="E289" s="157"/>
      <c r="F289" s="119"/>
    </row>
    <row r="290" spans="1:6" ht="15" x14ac:dyDescent="0.2">
      <c r="A290" s="140" t="s">
        <v>226</v>
      </c>
      <c r="B290" s="127"/>
      <c r="C290" s="185"/>
      <c r="D290" s="185"/>
      <c r="E290" s="185"/>
      <c r="F290" s="119"/>
    </row>
    <row r="291" spans="1:6" x14ac:dyDescent="0.2">
      <c r="A291" s="157"/>
      <c r="B291" s="157"/>
      <c r="C291" s="157"/>
      <c r="D291" s="157"/>
      <c r="E291" s="157"/>
      <c r="F291" s="119"/>
    </row>
    <row r="292" spans="1:6" ht="15" x14ac:dyDescent="0.2">
      <c r="A292" s="128" t="s">
        <v>19</v>
      </c>
      <c r="B292" s="129" t="s">
        <v>23</v>
      </c>
      <c r="C292" s="129" t="s">
        <v>24</v>
      </c>
      <c r="D292" s="129" t="s">
        <v>25</v>
      </c>
      <c r="E292" s="129" t="s">
        <v>22</v>
      </c>
      <c r="F292" s="119"/>
    </row>
    <row r="293" spans="1:6" x14ac:dyDescent="0.2">
      <c r="A293" s="130"/>
      <c r="B293" s="160"/>
      <c r="C293" s="160"/>
      <c r="D293" s="160"/>
      <c r="E293" s="160"/>
      <c r="F293" s="119"/>
    </row>
    <row r="294" spans="1:6" x14ac:dyDescent="0.2">
      <c r="A294" s="161" t="s">
        <v>243</v>
      </c>
      <c r="B294" s="152">
        <v>166.13359924656365</v>
      </c>
      <c r="C294" s="152">
        <v>149.97311535546007</v>
      </c>
      <c r="D294" s="152">
        <v>829.70098982692502</v>
      </c>
      <c r="E294" s="152">
        <v>1145.8077044289487</v>
      </c>
      <c r="F294" s="119"/>
    </row>
    <row r="295" spans="1:6" x14ac:dyDescent="0.2">
      <c r="A295" s="133" t="s">
        <v>26</v>
      </c>
      <c r="B295" s="153">
        <v>-18.997596595375704</v>
      </c>
      <c r="C295" s="153">
        <v>18.997596595375704</v>
      </c>
      <c r="D295" s="153">
        <v>0</v>
      </c>
      <c r="E295" s="154">
        <v>0</v>
      </c>
      <c r="F295" s="119"/>
    </row>
    <row r="296" spans="1:6" x14ac:dyDescent="0.2">
      <c r="A296" s="133" t="s">
        <v>27</v>
      </c>
      <c r="B296" s="153">
        <v>-7.4677835578532807</v>
      </c>
      <c r="C296" s="153">
        <v>0</v>
      </c>
      <c r="D296" s="153">
        <v>7.4677835578532807</v>
      </c>
      <c r="E296" s="154">
        <v>0</v>
      </c>
      <c r="F296" s="119"/>
    </row>
    <row r="297" spans="1:6" x14ac:dyDescent="0.2">
      <c r="A297" s="133" t="s">
        <v>28</v>
      </c>
      <c r="B297" s="153">
        <v>0</v>
      </c>
      <c r="C297" s="153">
        <v>-158.68566168708111</v>
      </c>
      <c r="D297" s="153">
        <v>158.68566168708111</v>
      </c>
      <c r="E297" s="154">
        <v>0</v>
      </c>
      <c r="F297" s="119"/>
    </row>
    <row r="298" spans="1:6" x14ac:dyDescent="0.2">
      <c r="A298" s="133" t="s">
        <v>29</v>
      </c>
      <c r="B298" s="153">
        <v>0</v>
      </c>
      <c r="C298" s="153">
        <v>1.7291654320911158</v>
      </c>
      <c r="D298" s="153">
        <v>-1.7291654320911158</v>
      </c>
      <c r="E298" s="154">
        <v>0</v>
      </c>
      <c r="F298" s="119"/>
    </row>
    <row r="299" spans="1:6" x14ac:dyDescent="0.2">
      <c r="A299" s="133" t="s">
        <v>30</v>
      </c>
      <c r="B299" s="153">
        <v>68.085593185300255</v>
      </c>
      <c r="C299" s="153">
        <v>-68.085593185300255</v>
      </c>
      <c r="D299" s="153">
        <v>0</v>
      </c>
      <c r="E299" s="191">
        <v>0</v>
      </c>
      <c r="F299" s="119"/>
    </row>
    <row r="300" spans="1:6" x14ac:dyDescent="0.2">
      <c r="A300" s="133" t="s">
        <v>31</v>
      </c>
      <c r="B300" s="153">
        <v>4.4072333279154101</v>
      </c>
      <c r="C300" s="153">
        <v>0</v>
      </c>
      <c r="D300" s="153">
        <v>-4.4072333279154137</v>
      </c>
      <c r="E300" s="191">
        <v>0</v>
      </c>
      <c r="F300" s="119"/>
    </row>
    <row r="301" spans="1:6" x14ac:dyDescent="0.2">
      <c r="A301" s="135" t="s">
        <v>119</v>
      </c>
      <c r="B301" s="153">
        <v>56.988507590476303</v>
      </c>
      <c r="C301" s="153">
        <v>12.606055515095605</v>
      </c>
      <c r="D301" s="153">
        <v>1.25882091830012</v>
      </c>
      <c r="E301" s="154">
        <v>70.853384023872024</v>
      </c>
      <c r="F301" s="119"/>
    </row>
    <row r="302" spans="1:6" x14ac:dyDescent="0.2">
      <c r="A302" s="135" t="s">
        <v>107</v>
      </c>
      <c r="B302" s="153">
        <v>26.419278319254669</v>
      </c>
      <c r="C302" s="153">
        <v>163.51458550055395</v>
      </c>
      <c r="D302" s="153">
        <v>191.5430564151925</v>
      </c>
      <c r="E302" s="154">
        <v>381.4769202350011</v>
      </c>
      <c r="F302" s="119"/>
    </row>
    <row r="303" spans="1:6" x14ac:dyDescent="0.2">
      <c r="A303" s="135" t="s">
        <v>120</v>
      </c>
      <c r="B303" s="153">
        <v>-103.48758022173854</v>
      </c>
      <c r="C303" s="153">
        <v>-31.167401071079212</v>
      </c>
      <c r="D303" s="153">
        <v>-167.02810146426404</v>
      </c>
      <c r="E303" s="154">
        <v>-301.68308275708182</v>
      </c>
      <c r="F303" s="119"/>
    </row>
    <row r="304" spans="1:6" x14ac:dyDescent="0.2">
      <c r="A304" s="135" t="s">
        <v>108</v>
      </c>
      <c r="B304" s="153">
        <v>-7.9485210671573441</v>
      </c>
      <c r="C304" s="153">
        <v>-5.047952848335159</v>
      </c>
      <c r="D304" s="153">
        <v>-10.593542909573804</v>
      </c>
      <c r="E304" s="154">
        <v>-23.590016825066307</v>
      </c>
      <c r="F304" s="119"/>
    </row>
    <row r="305" spans="1:10" x14ac:dyDescent="0.2">
      <c r="A305" s="135" t="s">
        <v>105</v>
      </c>
      <c r="B305" s="153">
        <v>-3.8225212174807961</v>
      </c>
      <c r="C305" s="153">
        <v>-3.282461331391791</v>
      </c>
      <c r="D305" s="153">
        <v>-6.4597532844217271</v>
      </c>
      <c r="E305" s="154">
        <v>-13.564735833294314</v>
      </c>
      <c r="F305" s="119"/>
    </row>
    <row r="306" spans="1:10" x14ac:dyDescent="0.2">
      <c r="A306" s="135" t="s">
        <v>106</v>
      </c>
      <c r="B306" s="153">
        <v>-2.6402160912043402</v>
      </c>
      <c r="C306" s="153">
        <v>-1.7909097025538014</v>
      </c>
      <c r="D306" s="153">
        <v>0</v>
      </c>
      <c r="E306" s="154">
        <v>-4.4311257937581416</v>
      </c>
      <c r="F306" s="119"/>
    </row>
    <row r="307" spans="1:10" x14ac:dyDescent="0.2">
      <c r="A307" s="130" t="s">
        <v>34</v>
      </c>
      <c r="B307" s="153">
        <v>17.35564415807946</v>
      </c>
      <c r="C307" s="153">
        <v>36.115825442147177</v>
      </c>
      <c r="D307" s="153">
        <v>210.37652251173296</v>
      </c>
      <c r="E307" s="154">
        <v>263.84799211195957</v>
      </c>
      <c r="F307" s="119"/>
    </row>
    <row r="308" spans="1:10" ht="13.5" thickBot="1" x14ac:dyDescent="0.25">
      <c r="A308" s="136" t="s">
        <v>241</v>
      </c>
      <c r="B308" s="155">
        <v>195.0256370767797</v>
      </c>
      <c r="C308" s="155">
        <v>114.77636401498231</v>
      </c>
      <c r="D308" s="155">
        <v>1208.8150384988189</v>
      </c>
      <c r="E308" s="155">
        <v>1518.7170395905805</v>
      </c>
      <c r="F308" s="119"/>
    </row>
    <row r="309" spans="1:10" x14ac:dyDescent="0.2">
      <c r="A309" s="137" t="s">
        <v>208</v>
      </c>
      <c r="B309" s="156">
        <v>-0.55228339186990838</v>
      </c>
      <c r="C309" s="156">
        <v>-53.261068502163688</v>
      </c>
      <c r="D309" s="156">
        <v>53.813351894033595</v>
      </c>
      <c r="E309" s="156">
        <v>0</v>
      </c>
      <c r="F309" s="119"/>
    </row>
    <row r="310" spans="1:10" x14ac:dyDescent="0.2">
      <c r="A310" s="157"/>
      <c r="B310" s="157"/>
      <c r="C310" s="157"/>
      <c r="D310" s="157"/>
      <c r="E310" s="157"/>
      <c r="F310" s="119"/>
    </row>
    <row r="311" spans="1:10" x14ac:dyDescent="0.2">
      <c r="A311" s="157"/>
      <c r="B311" s="157"/>
      <c r="C311" s="157"/>
      <c r="D311" s="157"/>
      <c r="E311" s="157"/>
      <c r="F311" s="119"/>
    </row>
    <row r="312" spans="1:10" ht="15" x14ac:dyDescent="0.2">
      <c r="A312" s="140">
        <v>2021</v>
      </c>
      <c r="B312" s="127"/>
      <c r="C312" s="139"/>
      <c r="D312" s="139"/>
      <c r="E312" s="139"/>
      <c r="F312" s="119"/>
    </row>
    <row r="313" spans="1:10" x14ac:dyDescent="0.2">
      <c r="A313" s="130"/>
      <c r="B313" s="130"/>
      <c r="C313" s="130"/>
      <c r="D313" s="130"/>
      <c r="E313" s="130"/>
      <c r="F313" s="77"/>
      <c r="J313" s="28" t="s">
        <v>3</v>
      </c>
    </row>
    <row r="314" spans="1:10" ht="15" x14ac:dyDescent="0.2">
      <c r="A314" s="128" t="s">
        <v>19</v>
      </c>
      <c r="B314" s="129" t="s">
        <v>23</v>
      </c>
      <c r="C314" s="129" t="s">
        <v>24</v>
      </c>
      <c r="D314" s="129" t="s">
        <v>25</v>
      </c>
      <c r="E314" s="129" t="s">
        <v>22</v>
      </c>
      <c r="F314" s="77"/>
    </row>
    <row r="315" spans="1:10" ht="15" x14ac:dyDescent="0.2">
      <c r="A315" s="130"/>
      <c r="B315" s="158"/>
      <c r="C315" s="158"/>
      <c r="D315" s="158"/>
      <c r="E315" s="130"/>
      <c r="F315" s="35"/>
    </row>
    <row r="316" spans="1:10" x14ac:dyDescent="0.2">
      <c r="A316" s="152" t="s">
        <v>190</v>
      </c>
      <c r="B316" s="152">
        <v>166.13359924656365</v>
      </c>
      <c r="C316" s="152">
        <v>149.97311535546007</v>
      </c>
      <c r="D316" s="152">
        <v>829.70098982692502</v>
      </c>
      <c r="E316" s="152">
        <v>1145.8077044289487</v>
      </c>
    </row>
    <row r="317" spans="1:10" x14ac:dyDescent="0.2">
      <c r="A317" s="133" t="s">
        <v>26</v>
      </c>
      <c r="B317" s="153">
        <v>-27.237877498365414</v>
      </c>
      <c r="C317" s="153">
        <v>27.237877498365414</v>
      </c>
      <c r="D317" s="153">
        <v>0</v>
      </c>
      <c r="E317" s="154">
        <v>0</v>
      </c>
      <c r="F317" s="76"/>
    </row>
    <row r="318" spans="1:10" x14ac:dyDescent="0.2">
      <c r="A318" s="133" t="s">
        <v>27</v>
      </c>
      <c r="B318" s="153">
        <v>-9.3028202750741009</v>
      </c>
      <c r="C318" s="153">
        <v>0</v>
      </c>
      <c r="D318" s="153">
        <v>9.3028202750741009</v>
      </c>
      <c r="E318" s="154">
        <v>0</v>
      </c>
      <c r="F318" s="120"/>
    </row>
    <row r="319" spans="1:10" x14ac:dyDescent="0.2">
      <c r="A319" s="133" t="s">
        <v>28</v>
      </c>
      <c r="B319" s="153">
        <v>0</v>
      </c>
      <c r="C319" s="153">
        <v>-173.35885999618611</v>
      </c>
      <c r="D319" s="153">
        <v>173.35885999618611</v>
      </c>
      <c r="E319" s="154">
        <v>0</v>
      </c>
      <c r="F319" s="117"/>
    </row>
    <row r="320" spans="1:10" x14ac:dyDescent="0.2">
      <c r="A320" s="133" t="s">
        <v>29</v>
      </c>
      <c r="B320" s="153">
        <v>0</v>
      </c>
      <c r="C320" s="153">
        <v>2.4091477004604531</v>
      </c>
      <c r="D320" s="153">
        <v>-2.4091477004604531</v>
      </c>
      <c r="E320" s="154">
        <v>0</v>
      </c>
      <c r="F320" s="117"/>
    </row>
    <row r="321" spans="1:8" x14ac:dyDescent="0.2">
      <c r="A321" s="133" t="s">
        <v>30</v>
      </c>
      <c r="B321" s="153">
        <v>100.09908538387907</v>
      </c>
      <c r="C321" s="153">
        <v>-100.09919338387908</v>
      </c>
      <c r="D321" s="153">
        <v>0</v>
      </c>
      <c r="E321" s="159">
        <v>0</v>
      </c>
      <c r="F321" s="117"/>
    </row>
    <row r="322" spans="1:8" x14ac:dyDescent="0.2">
      <c r="A322" s="133" t="s">
        <v>31</v>
      </c>
      <c r="B322" s="153">
        <v>4.9338160600875067</v>
      </c>
      <c r="C322" s="153">
        <v>0</v>
      </c>
      <c r="D322" s="153">
        <v>-4.9302760600875075</v>
      </c>
      <c r="E322" s="159">
        <v>0</v>
      </c>
      <c r="F322" s="117"/>
    </row>
    <row r="323" spans="1:8" x14ac:dyDescent="0.2">
      <c r="A323" s="135" t="s">
        <v>119</v>
      </c>
      <c r="B323" s="153">
        <v>77.874156454179939</v>
      </c>
      <c r="C323" s="153">
        <v>21.129730941665386</v>
      </c>
      <c r="D323" s="153">
        <v>6.460519677888346</v>
      </c>
      <c r="E323" s="154">
        <v>105.46440707373367</v>
      </c>
      <c r="F323" s="117"/>
    </row>
    <row r="324" spans="1:8" x14ac:dyDescent="0.2">
      <c r="A324" s="135" t="s">
        <v>107</v>
      </c>
      <c r="B324" s="153">
        <v>33.322461897768669</v>
      </c>
      <c r="C324" s="153">
        <v>218.68125306058795</v>
      </c>
      <c r="D324" s="153">
        <v>224.15188637899348</v>
      </c>
      <c r="E324" s="154">
        <v>476.15560133735011</v>
      </c>
      <c r="F324" s="117"/>
    </row>
    <row r="325" spans="1:8" x14ac:dyDescent="0.2">
      <c r="A325" s="135" t="s">
        <v>120</v>
      </c>
      <c r="B325" s="153">
        <v>-110.16126509349088</v>
      </c>
      <c r="C325" s="153">
        <v>-47.523785337048487</v>
      </c>
      <c r="D325" s="153">
        <v>-868.20512607137402</v>
      </c>
      <c r="E325" s="154">
        <v>-1025.8901765019134</v>
      </c>
      <c r="F325" s="117"/>
    </row>
    <row r="326" spans="1:8" x14ac:dyDescent="0.2">
      <c r="A326" s="135" t="s">
        <v>108</v>
      </c>
      <c r="B326" s="153">
        <v>-47.109516685934345</v>
      </c>
      <c r="C326" s="153">
        <v>-11.101618098879159</v>
      </c>
      <c r="D326" s="153">
        <v>-94.584503035746792</v>
      </c>
      <c r="E326" s="154">
        <v>-152.7956378205603</v>
      </c>
      <c r="F326" s="117"/>
    </row>
    <row r="327" spans="1:8" x14ac:dyDescent="0.2">
      <c r="A327" s="135" t="s">
        <v>105</v>
      </c>
      <c r="B327" s="153">
        <v>-6.9519810344007809</v>
      </c>
      <c r="C327" s="153">
        <v>-5.2236578378263498</v>
      </c>
      <c r="D327" s="153">
        <v>-8.2782767469182659</v>
      </c>
      <c r="E327" s="154">
        <v>-20.453915619145398</v>
      </c>
      <c r="F327" s="117"/>
    </row>
    <row r="328" spans="1:8" x14ac:dyDescent="0.2">
      <c r="A328" s="135" t="s">
        <v>106</v>
      </c>
      <c r="B328" s="153">
        <v>-2.5704955743678872</v>
      </c>
      <c r="C328" s="153">
        <v>-1.6985070166344569</v>
      </c>
      <c r="D328" s="153">
        <v>0</v>
      </c>
      <c r="E328" s="154">
        <v>-4.2690025910023444</v>
      </c>
      <c r="F328" s="117"/>
    </row>
    <row r="329" spans="1:8" x14ac:dyDescent="0.2">
      <c r="A329" s="130" t="s">
        <v>34</v>
      </c>
      <c r="B329" s="153">
        <v>22.855262302619828</v>
      </c>
      <c r="C329" s="153">
        <v>9.3652854051323793</v>
      </c>
      <c r="D329" s="153">
        <v>266.10262226483542</v>
      </c>
      <c r="E329" s="154">
        <v>298.32316997258761</v>
      </c>
      <c r="F329" s="117"/>
    </row>
    <row r="330" spans="1:8" ht="13.5" thickBot="1" x14ac:dyDescent="0.25">
      <c r="A330" s="155" t="s">
        <v>157</v>
      </c>
      <c r="B330" s="155">
        <v>201.8844251834652</v>
      </c>
      <c r="C330" s="155">
        <v>89.790788291218007</v>
      </c>
      <c r="D330" s="155">
        <v>530.67036880531532</v>
      </c>
      <c r="E330" s="155">
        <v>822.24215027999855</v>
      </c>
      <c r="F330" s="117"/>
    </row>
    <row r="331" spans="1:8" x14ac:dyDescent="0.2">
      <c r="A331" s="137" t="s">
        <v>208</v>
      </c>
      <c r="B331" s="156">
        <v>-0.53906799999999999</v>
      </c>
      <c r="C331" s="156">
        <v>-51.376978000000001</v>
      </c>
      <c r="D331" s="156">
        <v>51.916046000000001</v>
      </c>
      <c r="E331" s="156">
        <v>0</v>
      </c>
      <c r="F331" s="117"/>
    </row>
    <row r="332" spans="1:8" x14ac:dyDescent="0.2">
      <c r="A332" s="130"/>
      <c r="B332" s="130"/>
      <c r="C332" s="130"/>
      <c r="D332" s="130"/>
      <c r="E332" s="130"/>
      <c r="F332" s="76"/>
    </row>
    <row r="333" spans="1:8" ht="15" x14ac:dyDescent="0.2">
      <c r="A333" s="126"/>
      <c r="B333" s="126"/>
      <c r="C333" s="126"/>
      <c r="D333" s="131"/>
      <c r="E333" s="131"/>
      <c r="F333" s="131"/>
      <c r="G333" s="131"/>
      <c r="H333" s="113"/>
    </row>
    <row r="334" spans="1:8" x14ac:dyDescent="0.2">
      <c r="A334" s="126"/>
      <c r="B334" s="126"/>
      <c r="C334" s="126"/>
      <c r="D334" s="126"/>
      <c r="E334" s="131"/>
      <c r="F334" s="131"/>
      <c r="G334" s="131"/>
      <c r="H334" s="101"/>
    </row>
    <row r="335" spans="1:8" ht="15" x14ac:dyDescent="0.25">
      <c r="A335" s="128" t="s">
        <v>19</v>
      </c>
      <c r="B335" s="259" t="s">
        <v>230</v>
      </c>
      <c r="C335" s="259" t="s">
        <v>231</v>
      </c>
      <c r="D335" s="259" t="s">
        <v>225</v>
      </c>
      <c r="E335" s="259" t="s">
        <v>226</v>
      </c>
      <c r="F335" s="259">
        <v>2021</v>
      </c>
    </row>
    <row r="336" spans="1:8" x14ac:dyDescent="0.2">
      <c r="A336" s="135" t="s">
        <v>144</v>
      </c>
      <c r="B336" s="163">
        <v>8.9989049311234339</v>
      </c>
      <c r="C336" s="163">
        <v>-259.91389407473184</v>
      </c>
      <c r="D336" s="163">
        <v>356.5651672505461</v>
      </c>
      <c r="E336" s="163">
        <v>-379.1140486718939</v>
      </c>
      <c r="F336" s="134">
        <v>299.03062102160999</v>
      </c>
    </row>
    <row r="337" spans="1:8" ht="25.5" x14ac:dyDescent="0.2">
      <c r="A337" s="135" t="s">
        <v>244</v>
      </c>
      <c r="B337" s="163">
        <v>6.7325270588765989</v>
      </c>
      <c r="C337" s="163">
        <v>-33.167560791025267</v>
      </c>
      <c r="D337" s="163">
        <v>0.52938782823389374</v>
      </c>
      <c r="E337" s="134">
        <v>6.3047135102617062</v>
      </c>
      <c r="F337" s="134">
        <v>24.4315011273405</v>
      </c>
    </row>
    <row r="338" spans="1:8" x14ac:dyDescent="0.2">
      <c r="A338" s="135" t="s">
        <v>145</v>
      </c>
      <c r="B338" s="163">
        <v>-85.979463160000137</v>
      </c>
      <c r="C338" s="163">
        <v>-236.80855799424302</v>
      </c>
      <c r="D338" s="163">
        <v>-513.37046805878015</v>
      </c>
      <c r="E338" s="163">
        <v>-296.03253786836791</v>
      </c>
      <c r="F338" s="163">
        <v>-1062.5797140889499</v>
      </c>
    </row>
    <row r="339" spans="1:8" x14ac:dyDescent="0.2">
      <c r="A339" s="164" t="s">
        <v>13</v>
      </c>
      <c r="B339" s="260">
        <v>-70.248031170000075</v>
      </c>
      <c r="C339" s="260">
        <v>-529.89001286000007</v>
      </c>
      <c r="D339" s="260">
        <v>-156.27591298000013</v>
      </c>
      <c r="E339" s="260">
        <v>-668.8418730300001</v>
      </c>
      <c r="F339" s="260">
        <v>-739.11759194000001</v>
      </c>
    </row>
    <row r="340" spans="1:8" x14ac:dyDescent="0.2">
      <c r="A340" s="121"/>
      <c r="B340" s="121"/>
      <c r="C340" s="121"/>
      <c r="D340" s="121"/>
      <c r="E340" s="102"/>
      <c r="F340" s="102"/>
      <c r="G340" s="102"/>
      <c r="H340" s="122"/>
    </row>
    <row r="341" spans="1:8" x14ac:dyDescent="0.2">
      <c r="A341" s="123"/>
      <c r="B341" s="123"/>
      <c r="C341" s="123"/>
      <c r="D341" s="123"/>
      <c r="E341" s="102"/>
      <c r="F341" s="102"/>
      <c r="G341" s="102"/>
      <c r="H341" s="122"/>
    </row>
    <row r="342" spans="1:8" x14ac:dyDescent="0.2">
      <c r="A342" s="55"/>
      <c r="B342" s="56"/>
      <c r="C342" s="56"/>
      <c r="D342" s="56"/>
      <c r="E342" s="56"/>
      <c r="F342" s="56"/>
      <c r="G342" s="56"/>
    </row>
    <row r="343" spans="1:8" ht="15" x14ac:dyDescent="0.25">
      <c r="A343" s="89" t="s">
        <v>37</v>
      </c>
      <c r="B343" s="56"/>
      <c r="C343" s="56"/>
      <c r="D343" s="56"/>
      <c r="E343" s="56"/>
      <c r="F343" s="56"/>
      <c r="G343" s="56"/>
    </row>
    <row r="344" spans="1:8" ht="15" x14ac:dyDescent="0.25">
      <c r="A344" s="29"/>
      <c r="B344" s="56"/>
      <c r="C344" s="56"/>
      <c r="D344" s="56"/>
      <c r="E344" s="56"/>
      <c r="F344" s="56"/>
      <c r="G344" s="56"/>
    </row>
    <row r="345" spans="1:8" x14ac:dyDescent="0.2">
      <c r="A345" s="194" t="s">
        <v>19</v>
      </c>
      <c r="B345" s="195"/>
      <c r="C345" s="197">
        <v>44834</v>
      </c>
      <c r="D345" s="197">
        <v>44561</v>
      </c>
      <c r="E345" s="56"/>
      <c r="F345" s="56"/>
      <c r="G345" s="56"/>
    </row>
    <row r="346" spans="1:8" x14ac:dyDescent="0.2">
      <c r="A346" s="261"/>
      <c r="B346" s="130"/>
      <c r="C346" s="267"/>
      <c r="D346" s="267"/>
      <c r="E346" s="56"/>
      <c r="F346" s="56"/>
      <c r="G346" s="56"/>
    </row>
    <row r="347" spans="1:8" x14ac:dyDescent="0.2">
      <c r="A347" s="192" t="s">
        <v>245</v>
      </c>
      <c r="B347" s="130"/>
      <c r="C347" s="267"/>
      <c r="D347" s="267"/>
      <c r="E347" s="56"/>
      <c r="F347" s="56"/>
      <c r="G347" s="56"/>
    </row>
    <row r="348" spans="1:8" x14ac:dyDescent="0.2">
      <c r="A348" s="130" t="s">
        <v>159</v>
      </c>
      <c r="B348" s="130"/>
      <c r="C348" s="154">
        <v>2046.4169775099997</v>
      </c>
      <c r="D348" s="154">
        <v>1964.1219611499994</v>
      </c>
      <c r="E348" s="56"/>
      <c r="F348" s="56"/>
      <c r="G348" s="56"/>
    </row>
    <row r="349" spans="1:8" x14ac:dyDescent="0.2">
      <c r="A349" s="130" t="s">
        <v>41</v>
      </c>
      <c r="B349" s="130"/>
      <c r="C349" s="154">
        <v>-199.55</v>
      </c>
      <c r="D349" s="154">
        <v>-199.55</v>
      </c>
      <c r="E349" s="56"/>
      <c r="F349" s="56"/>
      <c r="G349" s="56"/>
    </row>
    <row r="350" spans="1:8" x14ac:dyDescent="0.2">
      <c r="A350" s="262" t="s">
        <v>160</v>
      </c>
      <c r="B350" s="130"/>
      <c r="C350" s="154"/>
      <c r="D350" s="154"/>
      <c r="E350" s="56"/>
      <c r="F350" s="56"/>
      <c r="G350" s="56"/>
    </row>
    <row r="351" spans="1:8" x14ac:dyDescent="0.2">
      <c r="A351" s="130" t="s">
        <v>161</v>
      </c>
      <c r="B351" s="130"/>
      <c r="C351" s="154">
        <v>125.92110792493892</v>
      </c>
      <c r="D351" s="154">
        <v>104.45365488577715</v>
      </c>
      <c r="E351" s="56"/>
      <c r="F351" s="56"/>
      <c r="G351" s="56"/>
    </row>
    <row r="352" spans="1:8" x14ac:dyDescent="0.2">
      <c r="A352" s="262" t="s">
        <v>39</v>
      </c>
      <c r="B352" s="170"/>
      <c r="C352" s="154"/>
      <c r="D352" s="166"/>
      <c r="E352" s="56"/>
      <c r="F352" s="56"/>
      <c r="G352" s="56"/>
    </row>
    <row r="353" spans="1:7" x14ac:dyDescent="0.2">
      <c r="A353" s="130" t="s">
        <v>162</v>
      </c>
      <c r="B353" s="130"/>
      <c r="C353" s="154">
        <v>-0.87769482716000014</v>
      </c>
      <c r="D353" s="154">
        <v>-0.9</v>
      </c>
      <c r="E353" s="56"/>
      <c r="F353" s="56"/>
      <c r="G353" s="56"/>
    </row>
    <row r="354" spans="1:7" x14ac:dyDescent="0.2">
      <c r="A354" s="130" t="s">
        <v>246</v>
      </c>
      <c r="B354" s="127"/>
      <c r="C354" s="154">
        <v>-8.9377525707179437</v>
      </c>
      <c r="D354" s="154">
        <v>0</v>
      </c>
      <c r="E354" s="56"/>
      <c r="F354" s="56"/>
      <c r="G354" s="56"/>
    </row>
    <row r="355" spans="1:7" x14ac:dyDescent="0.2">
      <c r="A355" s="130" t="s">
        <v>40</v>
      </c>
      <c r="B355" s="130"/>
      <c r="C355" s="154">
        <v>-185.66608209</v>
      </c>
      <c r="D355" s="167">
        <v>-226.93568848775999</v>
      </c>
      <c r="E355" s="56"/>
      <c r="F355" s="56"/>
      <c r="G355" s="56"/>
    </row>
    <row r="356" spans="1:7" x14ac:dyDescent="0.2">
      <c r="A356" s="263" t="s">
        <v>163</v>
      </c>
      <c r="B356" s="265"/>
      <c r="C356" s="268">
        <v>1777.3065559470608</v>
      </c>
      <c r="D356" s="268">
        <v>1641.1899275480166</v>
      </c>
      <c r="E356" s="56"/>
      <c r="F356" s="56"/>
      <c r="G356" s="56"/>
    </row>
    <row r="357" spans="1:7" x14ac:dyDescent="0.2">
      <c r="A357" s="130" t="s">
        <v>41</v>
      </c>
      <c r="B357" s="130"/>
      <c r="C357" s="154">
        <v>199.55</v>
      </c>
      <c r="D357" s="269">
        <v>199.55</v>
      </c>
      <c r="E357" s="56"/>
      <c r="F357" s="56"/>
      <c r="G357" s="56"/>
    </row>
    <row r="358" spans="1:7" x14ac:dyDescent="0.2">
      <c r="A358" s="263" t="s">
        <v>164</v>
      </c>
      <c r="B358" s="265"/>
      <c r="C358" s="268">
        <v>1976.8565559470608</v>
      </c>
      <c r="D358" s="268">
        <v>1840.7399275480166</v>
      </c>
      <c r="E358" s="56"/>
      <c r="F358" s="56"/>
      <c r="G358" s="56"/>
    </row>
    <row r="359" spans="1:7" x14ac:dyDescent="0.2">
      <c r="A359" s="130" t="s">
        <v>42</v>
      </c>
      <c r="B359" s="130"/>
      <c r="C359" s="154">
        <v>65</v>
      </c>
      <c r="D359" s="269">
        <v>65</v>
      </c>
      <c r="E359" s="56"/>
      <c r="F359" s="56"/>
      <c r="G359" s="56"/>
    </row>
    <row r="360" spans="1:7" ht="13.5" thickBot="1" x14ac:dyDescent="0.25">
      <c r="A360" s="171" t="s">
        <v>165</v>
      </c>
      <c r="B360" s="172"/>
      <c r="C360" s="169">
        <v>2041.8565559470608</v>
      </c>
      <c r="D360" s="169">
        <v>1905.7399275480166</v>
      </c>
      <c r="E360" s="56"/>
      <c r="F360" s="56"/>
      <c r="G360" s="56"/>
    </row>
    <row r="361" spans="1:7" x14ac:dyDescent="0.2">
      <c r="A361" s="170"/>
      <c r="B361" s="149"/>
      <c r="C361" s="166"/>
      <c r="D361" s="166"/>
      <c r="E361" s="56"/>
      <c r="F361" s="56"/>
      <c r="G361" s="56"/>
    </row>
    <row r="362" spans="1:7" x14ac:dyDescent="0.2">
      <c r="A362" s="199" t="s">
        <v>191</v>
      </c>
      <c r="B362" s="149"/>
      <c r="C362" s="149"/>
      <c r="D362" s="130"/>
      <c r="E362" s="56"/>
      <c r="F362" s="56"/>
      <c r="G362" s="56"/>
    </row>
    <row r="363" spans="1:7" x14ac:dyDescent="0.2">
      <c r="A363" s="130" t="s">
        <v>192</v>
      </c>
      <c r="B363" s="149"/>
      <c r="C363" s="154">
        <v>1651.3854480221219</v>
      </c>
      <c r="D363" s="154">
        <v>1536.7362726622396</v>
      </c>
      <c r="E363" s="56"/>
      <c r="F363" s="56"/>
      <c r="G363" s="56"/>
    </row>
    <row r="364" spans="1:7" x14ac:dyDescent="0.2">
      <c r="A364" s="130" t="s">
        <v>193</v>
      </c>
      <c r="B364" s="149"/>
      <c r="C364" s="154">
        <v>1850.9354480221218</v>
      </c>
      <c r="D364" s="154">
        <v>1736.2862726622393</v>
      </c>
      <c r="E364" s="56"/>
      <c r="F364" s="56"/>
      <c r="G364" s="56"/>
    </row>
    <row r="365" spans="1:7" x14ac:dyDescent="0.2">
      <c r="A365" s="130" t="s">
        <v>194</v>
      </c>
      <c r="B365" s="149"/>
      <c r="C365" s="154">
        <v>1915.9354480221218</v>
      </c>
      <c r="D365" s="154">
        <v>1801.2862726622393</v>
      </c>
      <c r="E365" s="56"/>
      <c r="F365" s="56"/>
      <c r="G365" s="56"/>
    </row>
    <row r="366" spans="1:7" x14ac:dyDescent="0.2">
      <c r="A366" s="170"/>
      <c r="B366" s="149"/>
      <c r="C366" s="166"/>
      <c r="D366" s="166"/>
      <c r="E366" s="56"/>
      <c r="F366" s="56"/>
      <c r="G366" s="56"/>
    </row>
    <row r="367" spans="1:7" x14ac:dyDescent="0.2">
      <c r="A367" s="170"/>
      <c r="B367" s="149"/>
      <c r="C367" s="170"/>
      <c r="D367" s="170"/>
      <c r="E367" s="56"/>
      <c r="F367" s="56"/>
      <c r="G367" s="56"/>
    </row>
    <row r="368" spans="1:7" x14ac:dyDescent="0.2">
      <c r="A368" s="194" t="s">
        <v>19</v>
      </c>
      <c r="B368" s="195"/>
      <c r="C368" s="196">
        <v>44834</v>
      </c>
      <c r="D368" s="196">
        <v>44561</v>
      </c>
      <c r="E368" s="56"/>
      <c r="F368" s="56"/>
      <c r="G368" s="56"/>
    </row>
    <row r="369" spans="1:7" x14ac:dyDescent="0.2">
      <c r="A369" s="261"/>
      <c r="B369" s="130"/>
      <c r="C369" s="198"/>
      <c r="D369" s="198"/>
      <c r="E369" s="56"/>
      <c r="F369" s="56"/>
      <c r="G369" s="56"/>
    </row>
    <row r="370" spans="1:7" x14ac:dyDescent="0.2">
      <c r="A370" s="192" t="s">
        <v>43</v>
      </c>
      <c r="B370" s="149"/>
      <c r="C370" s="198"/>
      <c r="D370" s="198"/>
      <c r="E370" s="56"/>
      <c r="F370" s="56"/>
      <c r="G370" s="56"/>
    </row>
    <row r="371" spans="1:7" x14ac:dyDescent="0.2">
      <c r="A371" s="200" t="s">
        <v>44</v>
      </c>
      <c r="B371" s="149"/>
      <c r="C371" s="270">
        <v>205.68626843799953</v>
      </c>
      <c r="D371" s="270">
        <v>260.3619431940005</v>
      </c>
      <c r="E371" s="56"/>
      <c r="F371" s="56"/>
      <c r="G371" s="56"/>
    </row>
    <row r="372" spans="1:7" x14ac:dyDescent="0.2">
      <c r="A372" s="200" t="s">
        <v>166</v>
      </c>
      <c r="B372" s="149"/>
      <c r="C372" s="270">
        <v>6158.0919876425269</v>
      </c>
      <c r="D372" s="270">
        <v>5759.1426974879432</v>
      </c>
      <c r="E372" s="56"/>
      <c r="F372" s="56"/>
      <c r="G372" s="56"/>
    </row>
    <row r="373" spans="1:7" x14ac:dyDescent="0.2">
      <c r="A373" s="200" t="s">
        <v>143</v>
      </c>
      <c r="B373" s="149"/>
      <c r="C373" s="270">
        <v>49.623753855000004</v>
      </c>
      <c r="D373" s="270">
        <v>39.94528823600001</v>
      </c>
      <c r="E373" s="56"/>
      <c r="F373" s="56"/>
      <c r="G373" s="56"/>
    </row>
    <row r="374" spans="1:7" x14ac:dyDescent="0.2">
      <c r="A374" s="200" t="s">
        <v>46</v>
      </c>
      <c r="B374" s="149"/>
      <c r="C374" s="270">
        <v>56.111826700000002</v>
      </c>
      <c r="D374" s="270">
        <v>295.90173419000007</v>
      </c>
      <c r="E374" s="56"/>
      <c r="F374" s="56"/>
      <c r="G374" s="56"/>
    </row>
    <row r="375" spans="1:7" x14ac:dyDescent="0.2">
      <c r="A375" s="264" t="s">
        <v>209</v>
      </c>
      <c r="B375" s="266"/>
      <c r="C375" s="271">
        <v>6469.5138366355268</v>
      </c>
      <c r="D375" s="271">
        <v>6355.3516631079438</v>
      </c>
      <c r="E375" s="56"/>
      <c r="F375" s="56"/>
      <c r="G375" s="56"/>
    </row>
    <row r="376" spans="1:7" x14ac:dyDescent="0.2">
      <c r="A376" s="200" t="s">
        <v>210</v>
      </c>
      <c r="B376" s="202"/>
      <c r="C376" s="270">
        <v>1576.1633099749999</v>
      </c>
      <c r="D376" s="270">
        <v>1576.1633099749999</v>
      </c>
      <c r="E376" s="56"/>
      <c r="F376" s="56"/>
      <c r="G376" s="56"/>
    </row>
    <row r="377" spans="1:7" x14ac:dyDescent="0.2">
      <c r="A377" s="264" t="s">
        <v>167</v>
      </c>
      <c r="B377" s="266"/>
      <c r="C377" s="272">
        <v>8045.6771466105265</v>
      </c>
      <c r="D377" s="272">
        <v>7931.5149730829435</v>
      </c>
      <c r="E377" s="56"/>
      <c r="F377" s="56"/>
      <c r="G377" s="56"/>
    </row>
    <row r="378" spans="1:7" x14ac:dyDescent="0.2">
      <c r="A378" s="203"/>
      <c r="B378" s="204"/>
      <c r="C378" s="273"/>
      <c r="D378" s="273"/>
      <c r="E378" s="56"/>
      <c r="F378" s="56"/>
      <c r="G378" s="56"/>
    </row>
    <row r="379" spans="1:7" x14ac:dyDescent="0.2">
      <c r="A379" s="192" t="s">
        <v>168</v>
      </c>
      <c r="B379" s="205"/>
      <c r="C379" s="231">
        <v>7939.4535376230933</v>
      </c>
      <c r="D379" s="231">
        <v>7853.1747319186097</v>
      </c>
      <c r="E379" s="56"/>
      <c r="F379" s="56"/>
      <c r="G379" s="56"/>
    </row>
    <row r="380" spans="1:7" x14ac:dyDescent="0.2">
      <c r="A380" s="192"/>
      <c r="B380" s="149"/>
      <c r="C380" s="231"/>
      <c r="D380" s="231"/>
      <c r="E380" s="56"/>
      <c r="F380" s="56"/>
      <c r="G380" s="56"/>
    </row>
    <row r="381" spans="1:7" x14ac:dyDescent="0.2">
      <c r="A381" s="192"/>
      <c r="B381" s="149"/>
      <c r="C381" s="231"/>
      <c r="D381" s="231"/>
      <c r="E381" s="56"/>
      <c r="F381" s="56"/>
      <c r="G381" s="56"/>
    </row>
    <row r="382" spans="1:7" x14ac:dyDescent="0.2">
      <c r="A382" s="206" t="s">
        <v>169</v>
      </c>
      <c r="B382" s="206"/>
      <c r="C382" s="196">
        <v>44834</v>
      </c>
      <c r="D382" s="196">
        <v>44561</v>
      </c>
      <c r="E382" s="56"/>
      <c r="F382" s="56"/>
      <c r="G382" s="56"/>
    </row>
    <row r="383" spans="1:7" x14ac:dyDescent="0.2">
      <c r="A383" s="130" t="s">
        <v>247</v>
      </c>
      <c r="B383" s="149"/>
      <c r="C383" s="274">
        <v>0.22090204759158183</v>
      </c>
      <c r="D383" s="274">
        <v>0.20692010708139577</v>
      </c>
      <c r="E383" s="56"/>
      <c r="F383" s="56"/>
      <c r="G383" s="56"/>
    </row>
    <row r="384" spans="1:7" x14ac:dyDescent="0.2">
      <c r="A384" s="130" t="s">
        <v>47</v>
      </c>
      <c r="B384" s="149"/>
      <c r="C384" s="274">
        <v>0.24570418622624804</v>
      </c>
      <c r="D384" s="274">
        <v>0.23207923502570524</v>
      </c>
      <c r="E384" s="56"/>
      <c r="F384" s="56"/>
      <c r="G384" s="56"/>
    </row>
    <row r="385" spans="1:7" x14ac:dyDescent="0.2">
      <c r="A385" s="130" t="s">
        <v>48</v>
      </c>
      <c r="B385" s="149"/>
      <c r="C385" s="274">
        <v>0.2537830587456833</v>
      </c>
      <c r="D385" s="274">
        <v>0.24027439070789072</v>
      </c>
      <c r="E385" s="56"/>
      <c r="F385" s="56"/>
      <c r="G385" s="56"/>
    </row>
    <row r="386" spans="1:7" x14ac:dyDescent="0.2">
      <c r="A386" s="130"/>
      <c r="B386" s="149"/>
      <c r="C386" s="274"/>
      <c r="D386" s="274"/>
      <c r="E386" s="56"/>
      <c r="F386" s="56"/>
      <c r="G386" s="56"/>
    </row>
    <row r="387" spans="1:7" x14ac:dyDescent="0.2">
      <c r="A387" s="206" t="s">
        <v>170</v>
      </c>
      <c r="B387" s="206"/>
      <c r="C387" s="196"/>
      <c r="D387" s="196"/>
      <c r="E387" s="56"/>
      <c r="F387" s="56"/>
      <c r="G387" s="56"/>
    </row>
    <row r="388" spans="1:7" x14ac:dyDescent="0.2">
      <c r="A388" s="130" t="s">
        <v>247</v>
      </c>
      <c r="B388" s="149"/>
      <c r="C388" s="274">
        <v>0.20799736911320374</v>
      </c>
      <c r="D388" s="274">
        <v>0.19568344333614482</v>
      </c>
      <c r="E388" s="56"/>
      <c r="F388" s="56"/>
      <c r="G388" s="56"/>
    </row>
    <row r="389" spans="1:7" x14ac:dyDescent="0.2">
      <c r="A389" s="130" t="s">
        <v>47</v>
      </c>
      <c r="B389" s="149"/>
      <c r="C389" s="274">
        <v>0.2331313407466899</v>
      </c>
      <c r="D389" s="274">
        <v>0.22109354903377365</v>
      </c>
      <c r="E389" s="56"/>
      <c r="F389" s="56"/>
      <c r="G389" s="56"/>
    </row>
    <row r="390" spans="1:7" x14ac:dyDescent="0.2">
      <c r="A390" s="130" t="s">
        <v>48</v>
      </c>
      <c r="B390" s="208"/>
      <c r="C390" s="274">
        <v>0.24131830219082218</v>
      </c>
      <c r="D390" s="274">
        <v>0.22937045642713808</v>
      </c>
      <c r="E390" s="193"/>
      <c r="F390" s="149"/>
      <c r="G390" s="149"/>
    </row>
    <row r="391" spans="1:7" x14ac:dyDescent="0.2">
      <c r="A391" s="130"/>
      <c r="B391" s="208"/>
      <c r="C391" s="208"/>
      <c r="D391" s="208"/>
      <c r="E391" s="208"/>
      <c r="F391" s="207"/>
      <c r="G391" s="207"/>
    </row>
    <row r="392" spans="1:7" ht="15" x14ac:dyDescent="0.25">
      <c r="A392" s="29"/>
      <c r="B392" s="56"/>
      <c r="C392" s="56"/>
      <c r="D392" s="56"/>
      <c r="E392" s="56"/>
      <c r="F392" s="56"/>
      <c r="G392" s="56"/>
    </row>
    <row r="393" spans="1:7" ht="15" x14ac:dyDescent="0.25">
      <c r="A393" s="29" t="s">
        <v>121</v>
      </c>
      <c r="B393" s="51"/>
      <c r="C393" s="78"/>
      <c r="D393" s="78"/>
    </row>
    <row r="395" spans="1:7" x14ac:dyDescent="0.2">
      <c r="A395" s="30" t="s">
        <v>49</v>
      </c>
      <c r="B395" s="30"/>
    </row>
    <row r="396" spans="1:7" x14ac:dyDescent="0.2">
      <c r="A396" s="30"/>
      <c r="B396" s="30"/>
    </row>
    <row r="398" spans="1:7" ht="15" x14ac:dyDescent="0.2">
      <c r="A398" s="141" t="s">
        <v>19</v>
      </c>
      <c r="B398" s="96"/>
      <c r="C398" s="97"/>
      <c r="D398" s="142">
        <v>44834</v>
      </c>
      <c r="E398" s="142">
        <v>44469</v>
      </c>
      <c r="F398" s="142">
        <v>44561</v>
      </c>
    </row>
    <row r="399" spans="1:7" ht="15" x14ac:dyDescent="0.2">
      <c r="A399" s="277"/>
      <c r="B399" s="275"/>
      <c r="C399" s="115"/>
      <c r="D399" s="276"/>
      <c r="E399" s="276"/>
      <c r="F399" s="276"/>
    </row>
    <row r="400" spans="1:7" x14ac:dyDescent="0.2">
      <c r="A400" s="149" t="s">
        <v>50</v>
      </c>
      <c r="B400" s="88"/>
      <c r="C400" s="94"/>
      <c r="D400" s="209">
        <v>877.69482716000016</v>
      </c>
      <c r="E400" s="209">
        <v>1291.2583030000001</v>
      </c>
      <c r="F400" s="209">
        <v>882.99374776000013</v>
      </c>
    </row>
    <row r="401" spans="1:6" ht="13.5" thickBot="1" x14ac:dyDescent="0.25">
      <c r="A401" s="219" t="s">
        <v>51</v>
      </c>
      <c r="B401" s="104"/>
      <c r="C401" s="105"/>
      <c r="D401" s="210">
        <v>877.69482716000016</v>
      </c>
      <c r="E401" s="210">
        <v>1291.2583030000001</v>
      </c>
      <c r="F401" s="211">
        <v>882.99374776000013</v>
      </c>
    </row>
    <row r="402" spans="1:6" x14ac:dyDescent="0.2">
      <c r="A402" s="51"/>
      <c r="B402" s="79"/>
      <c r="C402" s="78"/>
    </row>
    <row r="404" spans="1:6" x14ac:dyDescent="0.2">
      <c r="A404" s="30" t="s">
        <v>52</v>
      </c>
      <c r="B404" s="30"/>
    </row>
    <row r="405" spans="1:6" x14ac:dyDescent="0.2">
      <c r="A405" s="30"/>
      <c r="B405" s="30"/>
    </row>
    <row r="406" spans="1:6" ht="30" customHeight="1" x14ac:dyDescent="0.2">
      <c r="A406" s="304" t="s">
        <v>248</v>
      </c>
      <c r="B406" s="304"/>
      <c r="C406" s="304"/>
      <c r="D406" s="304"/>
    </row>
    <row r="408" spans="1:6" ht="15" x14ac:dyDescent="0.2">
      <c r="A408" s="96" t="s">
        <v>19</v>
      </c>
      <c r="B408" s="96"/>
      <c r="C408" s="97"/>
      <c r="D408" s="142">
        <v>44834</v>
      </c>
      <c r="E408" s="142">
        <v>44469</v>
      </c>
      <c r="F408" s="142">
        <v>44561</v>
      </c>
    </row>
    <row r="409" spans="1:6" x14ac:dyDescent="0.2">
      <c r="A409" s="88"/>
      <c r="B409" s="88"/>
      <c r="C409" s="88"/>
      <c r="D409" s="149"/>
      <c r="E409" s="149"/>
      <c r="F409" s="130"/>
    </row>
    <row r="410" spans="1:6" x14ac:dyDescent="0.2">
      <c r="A410" s="88" t="s">
        <v>44</v>
      </c>
      <c r="B410" s="88"/>
      <c r="C410" s="94"/>
      <c r="D410" s="209">
        <v>1028.4313421899976</v>
      </c>
      <c r="E410" s="209">
        <v>885.54580554999882</v>
      </c>
      <c r="F410" s="209">
        <v>1301.8097159700026</v>
      </c>
    </row>
    <row r="411" spans="1:6" x14ac:dyDescent="0.2">
      <c r="A411" s="88" t="s">
        <v>20</v>
      </c>
      <c r="B411" s="88"/>
      <c r="C411" s="94"/>
      <c r="D411" s="212">
        <v>7989.5178737300012</v>
      </c>
      <c r="E411" s="212">
        <v>8029.4805125799985</v>
      </c>
      <c r="F411" s="212">
        <v>7397.8299785000017</v>
      </c>
    </row>
    <row r="412" spans="1:6" x14ac:dyDescent="0.2">
      <c r="A412" s="88" t="s">
        <v>53</v>
      </c>
      <c r="B412" s="88"/>
      <c r="C412" s="94"/>
      <c r="D412" s="212">
        <v>35.421410679999994</v>
      </c>
      <c r="E412" s="212">
        <v>2.1238400299999993</v>
      </c>
      <c r="F412" s="212">
        <v>279.59362821999997</v>
      </c>
    </row>
    <row r="413" spans="1:6" x14ac:dyDescent="0.2">
      <c r="A413" s="93" t="s">
        <v>99</v>
      </c>
      <c r="B413" s="93"/>
      <c r="C413" s="106"/>
      <c r="D413" s="213">
        <v>9053.3706265999972</v>
      </c>
      <c r="E413" s="213">
        <v>8917.1501581599987</v>
      </c>
      <c r="F413" s="168">
        <v>8979.2333226900046</v>
      </c>
    </row>
    <row r="414" spans="1:6" x14ac:dyDescent="0.2">
      <c r="A414" s="107"/>
      <c r="B414" s="107"/>
      <c r="C414" s="107"/>
      <c r="D414" s="214"/>
      <c r="E414" s="214"/>
      <c r="F414" s="170"/>
    </row>
    <row r="415" spans="1:6" x14ac:dyDescent="0.2">
      <c r="A415" s="88" t="s">
        <v>54</v>
      </c>
      <c r="B415" s="88"/>
      <c r="C415" s="94"/>
      <c r="D415" s="212">
        <v>7888.0985309899997</v>
      </c>
      <c r="E415" s="212">
        <v>8307.2079009900008</v>
      </c>
      <c r="F415" s="212">
        <v>7933.9034462100008</v>
      </c>
    </row>
    <row r="416" spans="1:6" x14ac:dyDescent="0.2">
      <c r="A416" s="88" t="s">
        <v>55</v>
      </c>
      <c r="B416" s="88"/>
      <c r="C416" s="94"/>
      <c r="D416" s="212">
        <v>62.781717860000001</v>
      </c>
      <c r="E416" s="212">
        <v>17.680505650000001</v>
      </c>
      <c r="F416" s="212">
        <v>38.583158969999999</v>
      </c>
    </row>
    <row r="417" spans="1:6" x14ac:dyDescent="0.2">
      <c r="A417" s="88" t="s">
        <v>42</v>
      </c>
      <c r="B417" s="88"/>
      <c r="C417" s="94"/>
      <c r="D417" s="212">
        <v>65</v>
      </c>
      <c r="E417" s="212">
        <v>65</v>
      </c>
      <c r="F417" s="212">
        <v>65</v>
      </c>
    </row>
    <row r="418" spans="1:6" x14ac:dyDescent="0.2">
      <c r="A418" s="93" t="s">
        <v>100</v>
      </c>
      <c r="B418" s="93"/>
      <c r="C418" s="106"/>
      <c r="D418" s="213">
        <v>8015.8802488499996</v>
      </c>
      <c r="E418" s="213">
        <v>8389.8884066400005</v>
      </c>
      <c r="F418" s="168">
        <v>8037.4866051800009</v>
      </c>
    </row>
    <row r="422" spans="1:6" ht="15" x14ac:dyDescent="0.25">
      <c r="A422" s="29" t="s">
        <v>122</v>
      </c>
      <c r="B422" s="52"/>
      <c r="C422" s="52"/>
    </row>
    <row r="424" spans="1:6" ht="15" x14ac:dyDescent="0.25">
      <c r="A424" s="29" t="s">
        <v>56</v>
      </c>
      <c r="B424" s="29"/>
      <c r="C424" s="29"/>
    </row>
    <row r="426" spans="1:6" ht="15" x14ac:dyDescent="0.2">
      <c r="A426" s="141" t="s">
        <v>19</v>
      </c>
      <c r="B426" s="96"/>
      <c r="C426" s="97"/>
      <c r="D426" s="142">
        <v>44834</v>
      </c>
      <c r="E426" s="142">
        <v>44469</v>
      </c>
      <c r="F426" s="142">
        <v>44561</v>
      </c>
    </row>
    <row r="427" spans="1:6" ht="15" x14ac:dyDescent="0.2">
      <c r="A427" s="277"/>
      <c r="B427" s="275"/>
      <c r="C427" s="115"/>
      <c r="D427" s="276"/>
      <c r="E427" s="276"/>
      <c r="F427" s="276"/>
    </row>
    <row r="428" spans="1:6" x14ac:dyDescent="0.2">
      <c r="A428" s="278" t="s">
        <v>211</v>
      </c>
      <c r="B428" s="108"/>
      <c r="C428" s="109"/>
      <c r="D428" s="109">
        <v>65</v>
      </c>
      <c r="E428" s="109">
        <v>65</v>
      </c>
      <c r="F428" s="109">
        <v>65</v>
      </c>
    </row>
    <row r="429" spans="1:6" ht="13.5" thickBot="1" x14ac:dyDescent="0.25">
      <c r="A429" s="219" t="s">
        <v>57</v>
      </c>
      <c r="B429" s="104"/>
      <c r="C429" s="110"/>
      <c r="D429" s="110">
        <v>65</v>
      </c>
      <c r="E429" s="110">
        <v>65</v>
      </c>
      <c r="F429" s="110">
        <v>65</v>
      </c>
    </row>
    <row r="430" spans="1:6" x14ac:dyDescent="0.2">
      <c r="A430" s="51"/>
      <c r="B430" s="53"/>
      <c r="C430" s="53"/>
    </row>
    <row r="431" spans="1:6" x14ac:dyDescent="0.2">
      <c r="A431" s="51"/>
      <c r="B431" s="53"/>
      <c r="C431" s="53"/>
    </row>
    <row r="433" spans="1:10" ht="15" x14ac:dyDescent="0.25">
      <c r="A433" s="29" t="s">
        <v>171</v>
      </c>
    </row>
    <row r="434" spans="1:10" ht="15" x14ac:dyDescent="0.25">
      <c r="A434" s="29"/>
    </row>
    <row r="435" spans="1:10" ht="15" x14ac:dyDescent="0.2">
      <c r="A435" s="141" t="s">
        <v>19</v>
      </c>
      <c r="B435" s="162" t="s">
        <v>230</v>
      </c>
      <c r="C435" s="162" t="s">
        <v>231</v>
      </c>
      <c r="D435" s="162" t="s">
        <v>225</v>
      </c>
      <c r="E435" s="162" t="s">
        <v>226</v>
      </c>
      <c r="F435" s="162">
        <v>2021</v>
      </c>
    </row>
    <row r="436" spans="1:10" x14ac:dyDescent="0.2">
      <c r="A436" s="149"/>
      <c r="B436" s="130"/>
      <c r="C436" s="130"/>
      <c r="D436" s="130"/>
      <c r="E436" s="130"/>
      <c r="F436" s="130"/>
    </row>
    <row r="437" spans="1:10" x14ac:dyDescent="0.2">
      <c r="A437" s="149" t="s">
        <v>58</v>
      </c>
      <c r="B437" s="212">
        <v>218.06676180999995</v>
      </c>
      <c r="C437" s="212">
        <v>190.35199568999997</v>
      </c>
      <c r="D437" s="212">
        <v>648.83127606999994</v>
      </c>
      <c r="E437" s="212">
        <v>726.11734849999993</v>
      </c>
      <c r="F437" s="212">
        <v>964.94998856999996</v>
      </c>
    </row>
    <row r="438" spans="1:10" x14ac:dyDescent="0.2">
      <c r="A438" s="215" t="s">
        <v>249</v>
      </c>
      <c r="B438" s="216">
        <v>-34.244566359999986</v>
      </c>
      <c r="C438" s="216">
        <v>-87.970796170000028</v>
      </c>
      <c r="D438" s="216">
        <v>-87.260645619999991</v>
      </c>
      <c r="E438" s="216">
        <v>-122.49381293000002</v>
      </c>
      <c r="F438" s="216">
        <v>-138.65559475999999</v>
      </c>
    </row>
    <row r="439" spans="1:10" x14ac:dyDescent="0.2">
      <c r="A439" s="149" t="s">
        <v>59</v>
      </c>
      <c r="B439" s="103">
        <v>3.7483608499999996</v>
      </c>
      <c r="C439" s="103">
        <v>2.9334550000000001E-2</v>
      </c>
      <c r="D439" s="103">
        <v>4.2249846299999998</v>
      </c>
      <c r="E439" s="212">
        <v>8.6145360000000004E-2</v>
      </c>
      <c r="F439" s="212">
        <v>0.53888445000000007</v>
      </c>
    </row>
    <row r="440" spans="1:10" ht="12.75" customHeight="1" x14ac:dyDescent="0.2">
      <c r="A440" s="217" t="s">
        <v>195</v>
      </c>
      <c r="B440" s="222">
        <v>221.81512265999996</v>
      </c>
      <c r="C440" s="222">
        <v>190.38133023999995</v>
      </c>
      <c r="D440" s="222">
        <v>653.05626069999994</v>
      </c>
      <c r="E440" s="165">
        <v>726.20349385999998</v>
      </c>
      <c r="F440" s="165">
        <v>965.48887301999991</v>
      </c>
    </row>
    <row r="441" spans="1:10" x14ac:dyDescent="0.2">
      <c r="A441" s="149" t="s">
        <v>196</v>
      </c>
      <c r="B441" s="103">
        <v>0</v>
      </c>
      <c r="C441" s="103">
        <v>6.8500000000000012E-5</v>
      </c>
      <c r="D441" s="103">
        <v>0</v>
      </c>
      <c r="E441" s="212">
        <v>6.8500000000000012E-5</v>
      </c>
      <c r="F441" s="212">
        <v>0</v>
      </c>
    </row>
    <row r="442" spans="1:10" x14ac:dyDescent="0.2">
      <c r="A442" s="164" t="s">
        <v>60</v>
      </c>
      <c r="B442" s="165">
        <v>221.81512265999996</v>
      </c>
      <c r="C442" s="165">
        <v>190.38139873999995</v>
      </c>
      <c r="D442" s="165">
        <v>653.05626069999994</v>
      </c>
      <c r="E442" s="165">
        <v>726.20356235999998</v>
      </c>
      <c r="F442" s="165">
        <v>965.48887301999991</v>
      </c>
    </row>
    <row r="443" spans="1:10" x14ac:dyDescent="0.2">
      <c r="A443" s="149"/>
      <c r="B443" s="212"/>
      <c r="C443" s="212"/>
      <c r="D443" s="212"/>
      <c r="E443" s="212"/>
      <c r="F443" s="212"/>
    </row>
    <row r="444" spans="1:10" x14ac:dyDescent="0.2">
      <c r="A444" s="149" t="s">
        <v>197</v>
      </c>
      <c r="B444" s="212">
        <v>-18.136425349999996</v>
      </c>
      <c r="C444" s="212">
        <v>-10.376945050000003</v>
      </c>
      <c r="D444" s="212">
        <v>-34.473858379999996</v>
      </c>
      <c r="E444" s="212">
        <v>-43.166265150000001</v>
      </c>
      <c r="F444" s="212">
        <v>-52.643053549999998</v>
      </c>
    </row>
    <row r="445" spans="1:10" x14ac:dyDescent="0.2">
      <c r="A445" s="149" t="s">
        <v>198</v>
      </c>
      <c r="B445" s="212">
        <v>-1.1455345700000006</v>
      </c>
      <c r="C445" s="212">
        <v>-0.944197229999999</v>
      </c>
      <c r="D445" s="212">
        <v>-3.3067668100000005</v>
      </c>
      <c r="E445" s="212">
        <v>-3.3107243299999989</v>
      </c>
      <c r="F445" s="212">
        <v>-4.2760464499999991</v>
      </c>
      <c r="J445" s="173"/>
    </row>
    <row r="446" spans="1:10" x14ac:dyDescent="0.2">
      <c r="A446" s="149" t="s">
        <v>212</v>
      </c>
      <c r="B446" s="212">
        <v>-9.0153679099999984</v>
      </c>
      <c r="C446" s="212">
        <v>-6.0420719900000002</v>
      </c>
      <c r="D446" s="212">
        <v>-30.01972099</v>
      </c>
      <c r="E446" s="212">
        <v>-18.418194629999999</v>
      </c>
      <c r="F446" s="212">
        <v>-24.888040199999999</v>
      </c>
      <c r="J446" s="173"/>
    </row>
    <row r="447" spans="1:10" x14ac:dyDescent="0.2">
      <c r="A447" s="164" t="s">
        <v>61</v>
      </c>
      <c r="B447" s="218">
        <v>-28.297327829999997</v>
      </c>
      <c r="C447" s="218">
        <v>-17.36321427</v>
      </c>
      <c r="D447" s="218">
        <v>-67.800346179999991</v>
      </c>
      <c r="E447" s="218">
        <v>-64.895184110000002</v>
      </c>
      <c r="F447" s="218">
        <v>-81.807140199999992</v>
      </c>
      <c r="J447" s="173"/>
    </row>
    <row r="448" spans="1:10" x14ac:dyDescent="0.2">
      <c r="A448" s="149"/>
      <c r="B448" s="212"/>
      <c r="C448" s="212"/>
      <c r="D448" s="212"/>
      <c r="E448" s="212"/>
      <c r="F448" s="212"/>
      <c r="J448" s="173"/>
    </row>
    <row r="449" spans="1:10" ht="13.5" thickBot="1" x14ac:dyDescent="0.25">
      <c r="A449" s="219" t="s">
        <v>62</v>
      </c>
      <c r="B449" s="211">
        <v>193.51779482999996</v>
      </c>
      <c r="C449" s="211">
        <v>173.01818446999994</v>
      </c>
      <c r="D449" s="211">
        <v>585.25591451999992</v>
      </c>
      <c r="E449" s="211">
        <v>661.30837825000003</v>
      </c>
      <c r="F449" s="211">
        <v>883.68173281999998</v>
      </c>
      <c r="J449" s="174"/>
    </row>
    <row r="450" spans="1:10" x14ac:dyDescent="0.2">
      <c r="A450" s="149"/>
      <c r="B450" s="212"/>
      <c r="C450" s="212"/>
      <c r="D450" s="212"/>
      <c r="E450" s="212"/>
      <c r="F450" s="212"/>
      <c r="J450" s="130"/>
    </row>
    <row r="451" spans="1:10" x14ac:dyDescent="0.2">
      <c r="A451" s="149"/>
      <c r="B451" s="212"/>
      <c r="C451" s="212"/>
      <c r="D451" s="212"/>
      <c r="E451" s="212"/>
      <c r="F451" s="212"/>
      <c r="J451" s="173"/>
    </row>
    <row r="452" spans="1:10" x14ac:dyDescent="0.2">
      <c r="A452" s="130" t="s">
        <v>63</v>
      </c>
      <c r="B452" s="212">
        <v>7.9333675200000009</v>
      </c>
      <c r="C452" s="212">
        <v>8.6704270799999961</v>
      </c>
      <c r="D452" s="212">
        <v>23.894353940000002</v>
      </c>
      <c r="E452" s="212">
        <v>26.952769830000001</v>
      </c>
      <c r="F452" s="212">
        <v>35.330536099999996</v>
      </c>
      <c r="J452" s="173"/>
    </row>
    <row r="453" spans="1:10" x14ac:dyDescent="0.2">
      <c r="A453" s="130" t="s">
        <v>213</v>
      </c>
      <c r="B453" s="212">
        <v>3.5662103499999986</v>
      </c>
      <c r="C453" s="212">
        <v>3.1225476300000032</v>
      </c>
      <c r="D453" s="212">
        <v>13.445556689999997</v>
      </c>
      <c r="E453" s="212">
        <v>13.703325579999991</v>
      </c>
      <c r="F453" s="212">
        <v>16.244135959999994</v>
      </c>
      <c r="J453" s="173"/>
    </row>
    <row r="454" spans="1:10" x14ac:dyDescent="0.2">
      <c r="A454" s="201" t="s">
        <v>214</v>
      </c>
      <c r="B454" s="165">
        <v>11.49957787</v>
      </c>
      <c r="C454" s="165">
        <v>11.792974709999999</v>
      </c>
      <c r="D454" s="165">
        <v>37.339910629999999</v>
      </c>
      <c r="E454" s="165">
        <v>40.656095409999992</v>
      </c>
      <c r="F454" s="165">
        <v>51.57467205999999</v>
      </c>
      <c r="J454" s="175"/>
    </row>
    <row r="455" spans="1:10" x14ac:dyDescent="0.2">
      <c r="A455" s="127"/>
      <c r="B455" s="130"/>
      <c r="C455" s="130"/>
      <c r="D455" s="127"/>
      <c r="E455" s="130"/>
      <c r="F455" s="130"/>
      <c r="J455" s="130"/>
    </row>
    <row r="456" spans="1:10" x14ac:dyDescent="0.2">
      <c r="A456" s="130" t="s">
        <v>139</v>
      </c>
      <c r="B456" s="212">
        <v>-1.0592633100000004</v>
      </c>
      <c r="C456" s="212">
        <v>-1.1300153800000001</v>
      </c>
      <c r="D456" s="212">
        <v>-3.2506458700000005</v>
      </c>
      <c r="E456" s="212">
        <v>-4.3233695000000001</v>
      </c>
      <c r="F456" s="212">
        <v>-5.2436678600000004</v>
      </c>
      <c r="J456" s="175"/>
    </row>
    <row r="457" spans="1:10" x14ac:dyDescent="0.2">
      <c r="A457" s="130" t="s">
        <v>215</v>
      </c>
      <c r="B457" s="212">
        <v>-9.9026292400000031</v>
      </c>
      <c r="C457" s="212">
        <v>-20.623745110000002</v>
      </c>
      <c r="D457" s="154">
        <v>-27.865679540000002</v>
      </c>
      <c r="E457" s="212">
        <v>-44.543363650000003</v>
      </c>
      <c r="F457" s="212">
        <v>-57.668342949999996</v>
      </c>
    </row>
    <row r="458" spans="1:10" x14ac:dyDescent="0.2">
      <c r="A458" s="201" t="s">
        <v>216</v>
      </c>
      <c r="B458" s="165">
        <v>-10.961892550000004</v>
      </c>
      <c r="C458" s="165">
        <v>-21.753760490000001</v>
      </c>
      <c r="D458" s="165">
        <v>-31.116325410000002</v>
      </c>
      <c r="E458" s="165">
        <v>-48.866733150000002</v>
      </c>
      <c r="F458" s="165">
        <v>-62.912010809999998</v>
      </c>
    </row>
    <row r="459" spans="1:10" x14ac:dyDescent="0.2">
      <c r="A459" s="130"/>
      <c r="B459" s="130"/>
      <c r="C459" s="130"/>
      <c r="D459" s="127"/>
      <c r="E459" s="130"/>
      <c r="F459" s="130"/>
    </row>
    <row r="460" spans="1:10" ht="13.5" thickBot="1" x14ac:dyDescent="0.25">
      <c r="A460" s="220" t="s">
        <v>64</v>
      </c>
      <c r="B460" s="221">
        <v>0.53768531999999603</v>
      </c>
      <c r="C460" s="221">
        <v>-9.9607857800000019</v>
      </c>
      <c r="D460" s="221">
        <v>6.2235852199999968</v>
      </c>
      <c r="E460" s="221">
        <v>-8.2106377400000099</v>
      </c>
      <c r="F460" s="221">
        <v>-11.337338750000008</v>
      </c>
    </row>
    <row r="461" spans="1:10" x14ac:dyDescent="0.2">
      <c r="B461" s="80"/>
      <c r="C461" s="80"/>
      <c r="D461" s="80"/>
    </row>
    <row r="462" spans="1:10" x14ac:dyDescent="0.2">
      <c r="B462" s="80"/>
      <c r="C462" s="80"/>
      <c r="D462" s="80"/>
    </row>
    <row r="463" spans="1:10" ht="15" x14ac:dyDescent="0.25">
      <c r="A463" s="29" t="s">
        <v>250</v>
      </c>
    </row>
    <row r="464" spans="1:10" ht="15" x14ac:dyDescent="0.25">
      <c r="A464" s="29"/>
    </row>
    <row r="465" spans="1:6" ht="15" x14ac:dyDescent="0.2">
      <c r="A465" s="128" t="s">
        <v>19</v>
      </c>
      <c r="B465" s="162" t="s">
        <v>230</v>
      </c>
      <c r="C465" s="162" t="s">
        <v>231</v>
      </c>
      <c r="D465" s="162" t="s">
        <v>225</v>
      </c>
      <c r="E465" s="162" t="s">
        <v>226</v>
      </c>
      <c r="F465" s="162">
        <v>2021</v>
      </c>
    </row>
    <row r="466" spans="1:6" x14ac:dyDescent="0.2">
      <c r="A466" s="130"/>
      <c r="B466" s="130"/>
      <c r="C466" s="127"/>
      <c r="D466" s="130"/>
      <c r="E466" s="130"/>
      <c r="F466" s="130"/>
    </row>
    <row r="467" spans="1:6" x14ac:dyDescent="0.2">
      <c r="A467" s="130" t="s">
        <v>65</v>
      </c>
      <c r="B467" s="173">
        <v>-9.3730956600000006</v>
      </c>
      <c r="C467" s="173">
        <v>-8.158029609999998</v>
      </c>
      <c r="D467" s="173">
        <v>-28.250006620000001</v>
      </c>
      <c r="E467" s="173">
        <v>-23.812445449999998</v>
      </c>
      <c r="F467" s="173">
        <v>-32.091820219999995</v>
      </c>
    </row>
    <row r="468" spans="1:6" x14ac:dyDescent="0.2">
      <c r="A468" s="130" t="s">
        <v>66</v>
      </c>
      <c r="B468" s="173">
        <v>-13.467804640000004</v>
      </c>
      <c r="C468" s="173">
        <v>-16.913808609999997</v>
      </c>
      <c r="D468" s="173">
        <v>-45.763859480000001</v>
      </c>
      <c r="E468" s="173">
        <v>-50.957496379999995</v>
      </c>
      <c r="F468" s="173">
        <v>-66.963002230000001</v>
      </c>
    </row>
    <row r="469" spans="1:6" x14ac:dyDescent="0.2">
      <c r="A469" s="130" t="s">
        <v>67</v>
      </c>
      <c r="B469" s="173">
        <v>-13.985929530000028</v>
      </c>
      <c r="C469" s="173">
        <v>-8.3542863899999915</v>
      </c>
      <c r="D469" s="173">
        <v>-36.704134120000028</v>
      </c>
      <c r="E469" s="173">
        <v>-30.717313619999999</v>
      </c>
      <c r="F469" s="173">
        <v>-42.189239709999981</v>
      </c>
    </row>
    <row r="470" spans="1:6" x14ac:dyDescent="0.2">
      <c r="A470" s="264" t="s">
        <v>199</v>
      </c>
      <c r="B470" s="260">
        <v>-36.826829830000037</v>
      </c>
      <c r="C470" s="260">
        <v>-33.426124609999988</v>
      </c>
      <c r="D470" s="260">
        <v>-110.71800022000002</v>
      </c>
      <c r="E470" s="260">
        <v>-105.48725544999999</v>
      </c>
      <c r="F470" s="260">
        <v>-141.24406215999997</v>
      </c>
    </row>
    <row r="471" spans="1:6" x14ac:dyDescent="0.2">
      <c r="A471" s="280"/>
      <c r="B471" s="281"/>
      <c r="C471" s="281"/>
      <c r="D471" s="281"/>
      <c r="E471" s="281"/>
      <c r="F471" s="281"/>
    </row>
    <row r="472" spans="1:6" x14ac:dyDescent="0.2">
      <c r="A472" s="130" t="s">
        <v>70</v>
      </c>
      <c r="B472" s="173">
        <v>-0.59479013999999986</v>
      </c>
      <c r="C472" s="173">
        <v>-0.13789969999999996</v>
      </c>
      <c r="D472" s="173">
        <v>-1.1886631999999999</v>
      </c>
      <c r="E472" s="173">
        <v>-0.78823847000000002</v>
      </c>
      <c r="F472" s="173">
        <v>-1.3365179199999999</v>
      </c>
    </row>
    <row r="473" spans="1:6" x14ac:dyDescent="0.2">
      <c r="A473" s="130" t="s">
        <v>68</v>
      </c>
      <c r="B473" s="173">
        <v>-0.72145177000000027</v>
      </c>
      <c r="C473" s="173">
        <v>-0.83791712000000007</v>
      </c>
      <c r="D473" s="173">
        <v>-1.9155126300000003</v>
      </c>
      <c r="E473" s="173">
        <v>-1.2421648700000001</v>
      </c>
      <c r="F473" s="173">
        <v>-1.9705563000000001</v>
      </c>
    </row>
    <row r="474" spans="1:6" x14ac:dyDescent="0.2">
      <c r="A474" s="130" t="s">
        <v>69</v>
      </c>
      <c r="B474" s="173">
        <v>-3.1251995600000004</v>
      </c>
      <c r="C474" s="173">
        <v>-2.1976195699999987</v>
      </c>
      <c r="D474" s="173">
        <v>-15.510298630000001</v>
      </c>
      <c r="E474" s="173">
        <v>-11.259831070000001</v>
      </c>
      <c r="F474" s="173">
        <v>-13.77506824</v>
      </c>
    </row>
    <row r="475" spans="1:6" x14ac:dyDescent="0.2">
      <c r="A475" s="130" t="s">
        <v>86</v>
      </c>
      <c r="B475" s="173">
        <v>-4.6587410400000042</v>
      </c>
      <c r="C475" s="173">
        <v>-5.0882725600000036</v>
      </c>
      <c r="D475" s="154">
        <v>-13.714114890000001</v>
      </c>
      <c r="E475" s="154">
        <v>-12.510034440000002</v>
      </c>
      <c r="F475" s="154">
        <v>-17.765080850000004</v>
      </c>
    </row>
    <row r="476" spans="1:6" x14ac:dyDescent="0.2">
      <c r="A476" s="264" t="s">
        <v>200</v>
      </c>
      <c r="B476" s="279">
        <v>-9.1001825100000051</v>
      </c>
      <c r="C476" s="279">
        <v>-8.2617089500000027</v>
      </c>
      <c r="D476" s="279">
        <v>-32.328589350000001</v>
      </c>
      <c r="E476" s="279">
        <v>-25.800268850000002</v>
      </c>
      <c r="F476" s="279">
        <v>-34.847223310000004</v>
      </c>
    </row>
    <row r="477" spans="1:6" ht="15" x14ac:dyDescent="0.25">
      <c r="A477" s="29"/>
    </row>
    <row r="479" spans="1:6" ht="15" x14ac:dyDescent="0.25">
      <c r="A479" s="29" t="s">
        <v>251</v>
      </c>
    </row>
    <row r="480" spans="1:6" ht="14.25" x14ac:dyDescent="0.2">
      <c r="A480" s="283"/>
    </row>
    <row r="481" spans="1:6" x14ac:dyDescent="0.2">
      <c r="A481" s="303" t="s">
        <v>252</v>
      </c>
      <c r="B481" s="303"/>
      <c r="C481" s="303"/>
      <c r="D481" s="303"/>
      <c r="E481" s="303"/>
      <c r="F481" s="303"/>
    </row>
  </sheetData>
  <mergeCells count="20">
    <mergeCell ref="A5:G5"/>
    <mergeCell ref="A24:G24"/>
    <mergeCell ref="B27:D27"/>
    <mergeCell ref="A9:G9"/>
    <mergeCell ref="B91:D91"/>
    <mergeCell ref="G91:G92"/>
    <mergeCell ref="A481:F481"/>
    <mergeCell ref="A406:D406"/>
    <mergeCell ref="B113:D113"/>
    <mergeCell ref="G27:G28"/>
    <mergeCell ref="H27:H28"/>
    <mergeCell ref="B48:D48"/>
    <mergeCell ref="G48:G49"/>
    <mergeCell ref="H48:H49"/>
    <mergeCell ref="B70:D70"/>
    <mergeCell ref="G70:G71"/>
    <mergeCell ref="H70:H71"/>
    <mergeCell ref="H91:H92"/>
    <mergeCell ref="G113:G114"/>
    <mergeCell ref="H113:H114"/>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Q129"/>
  <sheetViews>
    <sheetView showGridLines="0" zoomScale="90" zoomScaleNormal="90" workbookViewId="0">
      <pane ySplit="3" topLeftCell="A4" activePane="bottomLeft" state="frozen"/>
      <selection pane="bottomLeft" activeCell="H105" sqref="H105"/>
    </sheetView>
  </sheetViews>
  <sheetFormatPr defaultColWidth="11.42578125" defaultRowHeight="15" x14ac:dyDescent="0.25"/>
  <cols>
    <col min="1" max="1" width="64.28515625" customWidth="1"/>
    <col min="2" max="2" width="12.85546875" customWidth="1"/>
    <col min="3" max="3" width="13.85546875" bestFit="1" customWidth="1"/>
    <col min="5" max="5" width="11.7109375" bestFit="1" customWidth="1"/>
  </cols>
  <sheetData>
    <row r="1" spans="1:6" x14ac:dyDescent="0.25">
      <c r="A1" s="2" t="s">
        <v>6</v>
      </c>
      <c r="B1" s="82"/>
      <c r="F1" s="82"/>
    </row>
    <row r="2" spans="1:6" x14ac:dyDescent="0.25">
      <c r="A2" s="1"/>
      <c r="B2" s="81" t="s">
        <v>1</v>
      </c>
      <c r="C2" s="81" t="s">
        <v>2</v>
      </c>
      <c r="D2" s="81" t="s">
        <v>82</v>
      </c>
      <c r="E2" s="81" t="s">
        <v>83</v>
      </c>
      <c r="F2" s="81" t="s">
        <v>1</v>
      </c>
    </row>
    <row r="3" spans="1:6" x14ac:dyDescent="0.25">
      <c r="A3" s="4" t="s">
        <v>74</v>
      </c>
      <c r="B3" s="84">
        <v>2022</v>
      </c>
      <c r="C3" s="84">
        <v>2022</v>
      </c>
      <c r="D3" s="84">
        <v>2022</v>
      </c>
      <c r="E3" s="84">
        <v>2021</v>
      </c>
      <c r="F3" s="84">
        <v>2021</v>
      </c>
    </row>
    <row r="4" spans="1:6" x14ac:dyDescent="0.25">
      <c r="B4" s="64"/>
      <c r="F4" s="64"/>
    </row>
    <row r="5" spans="1:6" x14ac:dyDescent="0.25">
      <c r="A5" s="2" t="s">
        <v>4</v>
      </c>
      <c r="B5" s="64"/>
      <c r="F5" s="64"/>
    </row>
    <row r="6" spans="1:6" x14ac:dyDescent="0.25">
      <c r="B6" s="64"/>
      <c r="F6" s="64"/>
    </row>
    <row r="7" spans="1:6" x14ac:dyDescent="0.25">
      <c r="A7" s="1" t="s">
        <v>174</v>
      </c>
      <c r="B7" s="285">
        <v>18.019141559999898</v>
      </c>
      <c r="C7" s="285">
        <v>36.297198129999998</v>
      </c>
      <c r="D7" s="285">
        <v>35.335288519999999</v>
      </c>
      <c r="E7" s="285">
        <v>34.2639137500001</v>
      </c>
      <c r="F7" s="285">
        <v>-355.67270803000002</v>
      </c>
    </row>
    <row r="8" spans="1:6" x14ac:dyDescent="0.25">
      <c r="A8" s="1" t="s">
        <v>253</v>
      </c>
      <c r="B8" s="285">
        <v>-3.6549999999999998</v>
      </c>
      <c r="C8" s="285">
        <v>-3.5679583400000001</v>
      </c>
      <c r="D8" s="285">
        <v>-3.3821666700000002</v>
      </c>
      <c r="E8" s="285">
        <v>-3.2342918900000002</v>
      </c>
      <c r="F8" s="285">
        <v>-3.105</v>
      </c>
    </row>
    <row r="9" spans="1:6" x14ac:dyDescent="0.25">
      <c r="A9" s="1"/>
      <c r="B9" s="285"/>
      <c r="C9" s="285"/>
      <c r="D9" s="285"/>
      <c r="E9" s="285"/>
      <c r="F9" s="285"/>
    </row>
    <row r="10" spans="1:6" x14ac:dyDescent="0.25">
      <c r="A10" s="1" t="s">
        <v>254</v>
      </c>
      <c r="B10" s="285">
        <v>1832.2973489399999</v>
      </c>
      <c r="C10" s="285">
        <v>1796.78576215</v>
      </c>
      <c r="D10" s="285">
        <v>1764.5136533</v>
      </c>
      <c r="E10" s="285">
        <v>1730.2299634399999</v>
      </c>
      <c r="F10" s="285">
        <v>2088.1958774700001</v>
      </c>
    </row>
    <row r="11" spans="1:6" x14ac:dyDescent="0.25">
      <c r="A11" s="1" t="s">
        <v>255</v>
      </c>
      <c r="B11" s="285">
        <v>1846.86697794</v>
      </c>
      <c r="C11" s="285">
        <v>1832.2973489399999</v>
      </c>
      <c r="D11" s="285">
        <v>1796.78576215</v>
      </c>
      <c r="E11" s="285">
        <v>1764.5136533</v>
      </c>
      <c r="F11" s="285">
        <v>1730.2299634399999</v>
      </c>
    </row>
    <row r="12" spans="1:6" x14ac:dyDescent="0.25">
      <c r="A12" s="1" t="s">
        <v>12</v>
      </c>
      <c r="B12" s="60">
        <f>AVERAGE(B10:B11)</f>
        <v>1839.5821634399999</v>
      </c>
      <c r="C12" s="60">
        <f>AVERAGE(C10:C11)</f>
        <v>1814.5415555449999</v>
      </c>
      <c r="D12" s="60">
        <f>AVERAGE(D10:D11)</f>
        <v>1780.6497077250001</v>
      </c>
      <c r="E12" s="60">
        <f>AVERAGE(E10:E11)</f>
        <v>1747.3718083700001</v>
      </c>
      <c r="F12" s="60">
        <f>AVERAGE(F10:F11)</f>
        <v>1909.2129204550001</v>
      </c>
    </row>
    <row r="13" spans="1:6" x14ac:dyDescent="0.25">
      <c r="A13" s="1"/>
      <c r="B13" s="60"/>
      <c r="C13" s="60"/>
      <c r="D13" s="60"/>
      <c r="E13" s="60"/>
      <c r="F13" s="60"/>
    </row>
    <row r="14" spans="1:6" x14ac:dyDescent="0.25">
      <c r="A14" s="83" t="s">
        <v>257</v>
      </c>
      <c r="B14" s="61">
        <v>-329.08466998716699</v>
      </c>
      <c r="C14" s="61">
        <v>-459.165473105751</v>
      </c>
      <c r="D14" s="61">
        <v>-292.23279757452798</v>
      </c>
      <c r="E14" s="61">
        <v>-213.45892454308799</v>
      </c>
      <c r="F14" s="61">
        <v>-66.75</v>
      </c>
    </row>
    <row r="15" spans="1:6" x14ac:dyDescent="0.25">
      <c r="A15" s="83"/>
      <c r="B15" s="61"/>
      <c r="C15" s="61"/>
      <c r="D15" s="61"/>
      <c r="E15" s="61"/>
      <c r="F15" s="61"/>
    </row>
    <row r="16" spans="1:6" x14ac:dyDescent="0.25">
      <c r="A16" s="83" t="s">
        <v>258</v>
      </c>
      <c r="B16" s="61">
        <v>1373.13187583425</v>
      </c>
      <c r="C16" s="61">
        <v>1504.55296457547</v>
      </c>
      <c r="D16" s="61">
        <v>1551.05472875691</v>
      </c>
      <c r="E16" s="61">
        <v>1611.12794736</v>
      </c>
      <c r="F16" s="61">
        <v>1712.23692406399</v>
      </c>
    </row>
    <row r="17" spans="1:6" x14ac:dyDescent="0.25">
      <c r="A17" s="83" t="s">
        <v>259</v>
      </c>
      <c r="B17" s="61">
        <f>B11+B14</f>
        <v>1517.782307952833</v>
      </c>
      <c r="C17" s="61">
        <f>C11+C14</f>
        <v>1373.1318758342488</v>
      </c>
      <c r="D17" s="61">
        <f>D11+D14</f>
        <v>1504.5529645754721</v>
      </c>
      <c r="E17" s="61">
        <f>E11+E14</f>
        <v>1551.054728756912</v>
      </c>
      <c r="F17" s="61">
        <f>F11+F14</f>
        <v>1663.4799634399999</v>
      </c>
    </row>
    <row r="18" spans="1:6" x14ac:dyDescent="0.25">
      <c r="A18" s="83" t="s">
        <v>260</v>
      </c>
      <c r="B18" s="60">
        <f>AVERAGE(B16:B17)</f>
        <v>1445.4570918935415</v>
      </c>
      <c r="C18" s="60">
        <f t="shared" ref="C18:F18" si="0">AVERAGE(C16:C17)</f>
        <v>1438.8424202048595</v>
      </c>
      <c r="D18" s="60">
        <f t="shared" si="0"/>
        <v>1527.803846666191</v>
      </c>
      <c r="E18" s="60">
        <f t="shared" si="0"/>
        <v>1581.0913380584561</v>
      </c>
      <c r="F18" s="61">
        <f t="shared" si="0"/>
        <v>1687.8584437519949</v>
      </c>
    </row>
    <row r="19" spans="1:6" x14ac:dyDescent="0.25">
      <c r="A19" s="83"/>
      <c r="B19" s="61"/>
      <c r="C19" s="61"/>
      <c r="D19" s="61"/>
      <c r="E19" s="61"/>
      <c r="F19" s="61"/>
    </row>
    <row r="20" spans="1:6" x14ac:dyDescent="0.25">
      <c r="A20" s="3" t="s">
        <v>5</v>
      </c>
      <c r="B20" s="62">
        <f>(B7+B8*0.75)/B12*4</f>
        <v>3.3220351585558743E-2</v>
      </c>
      <c r="C20" s="62">
        <f>(C7+C8*0.75)/C12*4</f>
        <v>7.4115093748628569E-2</v>
      </c>
      <c r="D20" s="62">
        <f>(D7+D8*0.75)/D12*4</f>
        <v>7.3677969058618134E-2</v>
      </c>
      <c r="E20" s="62">
        <f>(E7+E8*0.75)/E12*4</f>
        <v>7.2882473392310729E-2</v>
      </c>
      <c r="F20" s="282" t="s">
        <v>72</v>
      </c>
    </row>
    <row r="21" spans="1:6" x14ac:dyDescent="0.25">
      <c r="A21" s="87" t="s">
        <v>256</v>
      </c>
      <c r="B21" s="66">
        <f>(B7+B8*0.75)/(B18)*4</f>
        <v>4.2278367571564335E-2</v>
      </c>
      <c r="C21" s="66">
        <f>(C7+C8*0.75)/(C18)*4</f>
        <v>9.3467439944432754E-2</v>
      </c>
      <c r="D21" s="66">
        <f>(D7+D8*0.75)/(D18)*4</f>
        <v>8.5871399235103923E-2</v>
      </c>
      <c r="E21" s="66">
        <f>(E7+E8*0.75)/(E18)*4</f>
        <v>8.0547389176381601E-2</v>
      </c>
      <c r="F21" s="282" t="s">
        <v>72</v>
      </c>
    </row>
    <row r="22" spans="1:6" x14ac:dyDescent="0.25">
      <c r="A22" s="4"/>
      <c r="B22" s="63"/>
      <c r="C22" s="28"/>
      <c r="D22" s="28"/>
      <c r="E22" s="28"/>
      <c r="F22" s="63"/>
    </row>
    <row r="23" spans="1:6" x14ac:dyDescent="0.25">
      <c r="A23" s="1"/>
      <c r="B23" s="284"/>
      <c r="C23" s="48"/>
      <c r="D23" s="28"/>
      <c r="E23" s="28"/>
      <c r="F23" s="63"/>
    </row>
    <row r="24" spans="1:6" x14ac:dyDescent="0.25">
      <c r="A24" s="2" t="s">
        <v>10</v>
      </c>
      <c r="B24" s="64"/>
      <c r="C24" s="286"/>
      <c r="D24" s="28"/>
      <c r="E24" s="28"/>
      <c r="F24" s="64"/>
    </row>
    <row r="25" spans="1:6" x14ac:dyDescent="0.25">
      <c r="B25" s="64"/>
      <c r="C25" s="286"/>
      <c r="D25" s="28"/>
      <c r="E25" s="28"/>
      <c r="F25" s="64"/>
    </row>
    <row r="26" spans="1:6" x14ac:dyDescent="0.25">
      <c r="A26" s="1" t="s">
        <v>261</v>
      </c>
      <c r="B26" s="287">
        <v>94.387146950000002</v>
      </c>
      <c r="C26" s="287">
        <v>104.00977102</v>
      </c>
      <c r="D26" s="287">
        <v>106.37815529</v>
      </c>
      <c r="E26" s="287">
        <v>103.15723346</v>
      </c>
      <c r="F26" s="287">
        <v>105.45661712</v>
      </c>
    </row>
    <row r="27" spans="1:6" x14ac:dyDescent="0.25">
      <c r="A27" s="1" t="s">
        <v>85</v>
      </c>
      <c r="B27" s="287">
        <v>188.66070020999999</v>
      </c>
      <c r="C27" s="287">
        <v>195.11032872999999</v>
      </c>
      <c r="D27" s="287">
        <v>196.83148492999999</v>
      </c>
      <c r="E27" s="287">
        <v>218.42751552999999</v>
      </c>
      <c r="F27" s="287">
        <v>161.36145060999999</v>
      </c>
    </row>
    <row r="28" spans="1:6" x14ac:dyDescent="0.25">
      <c r="A28" s="83" t="s">
        <v>133</v>
      </c>
      <c r="B28" s="69">
        <v>0</v>
      </c>
      <c r="C28" s="69">
        <v>0</v>
      </c>
      <c r="D28" s="69">
        <v>0</v>
      </c>
      <c r="E28" s="69">
        <v>0</v>
      </c>
      <c r="F28" s="287">
        <v>69.226454000000004</v>
      </c>
    </row>
    <row r="29" spans="1:6" x14ac:dyDescent="0.25">
      <c r="A29" s="4" t="s">
        <v>9</v>
      </c>
      <c r="B29" s="287">
        <v>9.3730956600000006</v>
      </c>
      <c r="C29" s="287">
        <v>10.9367416</v>
      </c>
      <c r="D29" s="287">
        <v>7.9401693599999996</v>
      </c>
      <c r="E29" s="287">
        <v>8.2793747700000004</v>
      </c>
      <c r="F29" s="287">
        <v>8.1580296099999998</v>
      </c>
    </row>
    <row r="30" spans="1:6" x14ac:dyDescent="0.25">
      <c r="A30" s="3" t="s">
        <v>8</v>
      </c>
      <c r="B30" s="62">
        <f>B26/(B27+B28)</f>
        <v>0.50030105286865145</v>
      </c>
      <c r="C30" s="62">
        <f t="shared" ref="C30:E30" si="1">C26/(C27+C28)</f>
        <v>0.53308182963461714</v>
      </c>
      <c r="D30" s="62">
        <f t="shared" si="1"/>
        <v>0.54045294292136092</v>
      </c>
      <c r="E30" s="62">
        <f t="shared" si="1"/>
        <v>0.47227215495124669</v>
      </c>
      <c r="F30" s="62">
        <f>F26/(F27+F28)</f>
        <v>0.45733802602682838</v>
      </c>
    </row>
    <row r="31" spans="1:6" x14ac:dyDescent="0.25">
      <c r="A31" s="5" t="s">
        <v>71</v>
      </c>
      <c r="B31" s="66">
        <f>(B26-B29)/(B27+B28)</f>
        <v>0.45061876265364254</v>
      </c>
      <c r="C31" s="66">
        <f t="shared" ref="C31:E31" si="2">(C26-C29)/(C27+C28)</f>
        <v>0.47702769005528906</v>
      </c>
      <c r="D31" s="66">
        <f t="shared" si="2"/>
        <v>0.50011300765732636</v>
      </c>
      <c r="E31" s="66">
        <f t="shared" si="2"/>
        <v>0.4343677052764397</v>
      </c>
      <c r="F31" s="66">
        <f>(F26-F29)/(F27+F28)</f>
        <v>0.42195876524644221</v>
      </c>
    </row>
    <row r="32" spans="1:6" x14ac:dyDescent="0.25">
      <c r="A32" s="1"/>
      <c r="B32" s="64"/>
      <c r="C32" s="28"/>
      <c r="D32" s="28"/>
      <c r="E32" s="28"/>
      <c r="F32" s="64"/>
    </row>
    <row r="33" spans="1:8" x14ac:dyDescent="0.25">
      <c r="A33" s="2" t="s">
        <v>11</v>
      </c>
      <c r="B33" s="64"/>
      <c r="C33" s="28"/>
      <c r="D33" s="28"/>
      <c r="E33" s="28"/>
      <c r="F33" s="64"/>
    </row>
    <row r="34" spans="1:8" x14ac:dyDescent="0.25">
      <c r="B34" s="64"/>
      <c r="C34" s="28"/>
      <c r="D34" s="28"/>
      <c r="E34" s="28"/>
      <c r="F34" s="64"/>
    </row>
    <row r="35" spans="1:8" x14ac:dyDescent="0.25">
      <c r="A35" s="1" t="s">
        <v>174</v>
      </c>
      <c r="B35" s="59">
        <v>18.019141559999898</v>
      </c>
      <c r="C35" s="59">
        <v>36.297198129999998</v>
      </c>
      <c r="D35" s="59">
        <v>35.335288519999999</v>
      </c>
      <c r="E35" s="59">
        <v>34.2639137500001</v>
      </c>
      <c r="F35" s="59">
        <v>-355.67270803000002</v>
      </c>
    </row>
    <row r="36" spans="1:8" x14ac:dyDescent="0.25">
      <c r="A36" s="1" t="s">
        <v>253</v>
      </c>
      <c r="B36" s="59">
        <v>-3.6549999999999998</v>
      </c>
      <c r="C36" s="59">
        <v>-3.5679583400000001</v>
      </c>
      <c r="D36" s="59">
        <v>-3.3821666700000002</v>
      </c>
      <c r="E36" s="59">
        <v>-3.2342918900000002</v>
      </c>
      <c r="F36" s="59">
        <v>-3.105</v>
      </c>
    </row>
    <row r="37" spans="1:8" x14ac:dyDescent="0.25">
      <c r="A37" s="1" t="s">
        <v>183</v>
      </c>
      <c r="B37" s="60">
        <f>SUM(B35:B36)</f>
        <v>14.364141559999899</v>
      </c>
      <c r="C37" s="60">
        <f t="shared" ref="C37:E37" si="3">SUM(C35:C36)</f>
        <v>32.729239790000001</v>
      </c>
      <c r="D37" s="60">
        <f t="shared" si="3"/>
        <v>31.953121849999999</v>
      </c>
      <c r="E37" s="60">
        <f t="shared" si="3"/>
        <v>31.029621860000098</v>
      </c>
      <c r="F37" s="60">
        <f>SUM(F35:F36)</f>
        <v>-358.77770803000004</v>
      </c>
    </row>
    <row r="38" spans="1:8" x14ac:dyDescent="0.25">
      <c r="A38" s="1" t="s">
        <v>268</v>
      </c>
      <c r="B38" s="59">
        <v>187.590273</v>
      </c>
      <c r="C38" s="59">
        <v>187.42420100000001</v>
      </c>
      <c r="D38" s="59">
        <v>187.22749999999999</v>
      </c>
      <c r="E38" s="59">
        <v>186.99236999999999</v>
      </c>
      <c r="F38" s="59">
        <v>186.99236999999999</v>
      </c>
    </row>
    <row r="39" spans="1:8" x14ac:dyDescent="0.25">
      <c r="A39" s="1" t="s">
        <v>269</v>
      </c>
      <c r="B39" s="59">
        <v>191.47823399999999</v>
      </c>
      <c r="C39" s="59">
        <v>191.20442600000001</v>
      </c>
      <c r="D39" s="59">
        <v>191.03326799999999</v>
      </c>
      <c r="E39" s="59">
        <v>191.011855</v>
      </c>
      <c r="F39" s="59">
        <v>190.32074812222223</v>
      </c>
    </row>
    <row r="40" spans="1:8" x14ac:dyDescent="0.25">
      <c r="A40" s="3" t="s">
        <v>98</v>
      </c>
      <c r="B40" s="67">
        <f>(B37)/B38</f>
        <v>7.6571888991279938E-2</v>
      </c>
      <c r="C40" s="67">
        <f t="shared" ref="C40:E40" si="4">(C37)/C38</f>
        <v>0.17462654030468563</v>
      </c>
      <c r="D40" s="67">
        <f t="shared" si="4"/>
        <v>0.1706646825386228</v>
      </c>
      <c r="E40" s="67">
        <f t="shared" si="4"/>
        <v>0.16594057746848226</v>
      </c>
      <c r="F40" s="67">
        <f>(F37)/F38</f>
        <v>-1.9186756552152371</v>
      </c>
    </row>
    <row r="41" spans="1:8" x14ac:dyDescent="0.25">
      <c r="A41" s="3" t="s">
        <v>275</v>
      </c>
      <c r="B41" s="67" t="s">
        <v>72</v>
      </c>
      <c r="C41" s="67" t="s">
        <v>72</v>
      </c>
      <c r="D41" s="67" t="s">
        <v>72</v>
      </c>
      <c r="E41" s="67" t="s">
        <v>72</v>
      </c>
      <c r="F41" s="67">
        <f>(F37+410)/F38</f>
        <v>0.27392717665431998</v>
      </c>
    </row>
    <row r="42" spans="1:8" x14ac:dyDescent="0.25">
      <c r="A42" s="3" t="s">
        <v>114</v>
      </c>
      <c r="B42" s="67">
        <f>B37/(B39)</f>
        <v>7.5017098601399781E-2</v>
      </c>
      <c r="C42" s="67">
        <f>C37/(C39)</f>
        <v>0.17117406994543108</v>
      </c>
      <c r="D42" s="67">
        <f>D37/(D39)</f>
        <v>0.1672646978431003</v>
      </c>
      <c r="E42" s="67">
        <f>E37/(E39)</f>
        <v>0.16244867031944221</v>
      </c>
      <c r="F42" s="67">
        <f>F37/(F39)</f>
        <v>-1.8851213625936165</v>
      </c>
    </row>
    <row r="43" spans="1:8" x14ac:dyDescent="0.25">
      <c r="A43" s="1"/>
      <c r="B43" s="288"/>
      <c r="C43" s="28"/>
      <c r="D43" s="28"/>
      <c r="E43" s="28"/>
      <c r="F43" s="289"/>
    </row>
    <row r="44" spans="1:8" x14ac:dyDescent="0.25">
      <c r="A44" s="2" t="s">
        <v>73</v>
      </c>
      <c r="B44" s="59"/>
      <c r="C44" s="28"/>
      <c r="D44" s="28"/>
      <c r="E44" s="28"/>
      <c r="F44" s="64"/>
    </row>
    <row r="45" spans="1:8" x14ac:dyDescent="0.25">
      <c r="B45" s="64"/>
      <c r="C45" s="28"/>
      <c r="D45" s="28"/>
      <c r="E45" s="28"/>
      <c r="F45" s="64"/>
      <c r="H45" s="6"/>
    </row>
    <row r="46" spans="1:8" x14ac:dyDescent="0.25">
      <c r="A46" s="1" t="s">
        <v>13</v>
      </c>
      <c r="B46" s="59">
        <v>70.248031170000104</v>
      </c>
      <c r="C46" s="59">
        <v>42.704293530000101</v>
      </c>
      <c r="D46" s="59">
        <v>43.323588280000003</v>
      </c>
      <c r="E46" s="59">
        <v>70.275718909999895</v>
      </c>
      <c r="F46" s="68">
        <v>-529.89001285999996</v>
      </c>
      <c r="H46" s="6"/>
    </row>
    <row r="47" spans="1:8" x14ac:dyDescent="0.25">
      <c r="A47" s="1"/>
      <c r="B47" s="59"/>
      <c r="C47" s="59"/>
      <c r="D47" s="59"/>
      <c r="E47" s="59"/>
      <c r="F47" s="68"/>
      <c r="H47" s="6"/>
    </row>
    <row r="48" spans="1:8" x14ac:dyDescent="0.25">
      <c r="A48" s="1" t="s">
        <v>262</v>
      </c>
      <c r="B48" s="59">
        <v>7502.91213995</v>
      </c>
      <c r="C48" s="59">
        <v>7997.7837965899998</v>
      </c>
      <c r="D48" s="59">
        <v>8220.0755607800002</v>
      </c>
      <c r="E48" s="68">
        <v>9548.1394686299991</v>
      </c>
      <c r="F48" s="68">
        <v>9579.3373635700009</v>
      </c>
      <c r="H48" s="6"/>
    </row>
    <row r="49" spans="1:8" x14ac:dyDescent="0.25">
      <c r="A49" s="1" t="s">
        <v>263</v>
      </c>
      <c r="B49" s="59">
        <v>8454.6781126400001</v>
      </c>
      <c r="C49" s="59">
        <v>7502.91213995</v>
      </c>
      <c r="D49" s="59">
        <v>7997.7837965899998</v>
      </c>
      <c r="E49" s="59">
        <v>8220.0755607800002</v>
      </c>
      <c r="F49" s="68">
        <v>9548.1394686299991</v>
      </c>
      <c r="H49" s="6"/>
    </row>
    <row r="50" spans="1:8" x14ac:dyDescent="0.25">
      <c r="A50" s="1" t="s">
        <v>201</v>
      </c>
      <c r="B50" s="59">
        <f>AVERAGE(B48:B49)</f>
        <v>7978.795126295</v>
      </c>
      <c r="C50" s="59">
        <f>AVERAGE(C48:C49)</f>
        <v>7750.3479682699999</v>
      </c>
      <c r="D50" s="59">
        <f>AVERAGE(D48:D49)</f>
        <v>8108.929678685</v>
      </c>
      <c r="E50" s="59">
        <f>AVERAGE(E48:E49)</f>
        <v>8884.1075147049996</v>
      </c>
      <c r="F50" s="59">
        <f>AVERAGE(F48:F49)</f>
        <v>9563.7384161000009</v>
      </c>
      <c r="H50" s="6"/>
    </row>
    <row r="51" spans="1:8" x14ac:dyDescent="0.25">
      <c r="A51" s="4" t="s">
        <v>133</v>
      </c>
      <c r="B51" s="59">
        <v>0</v>
      </c>
      <c r="C51" s="59">
        <v>0</v>
      </c>
      <c r="D51" s="59">
        <v>0</v>
      </c>
      <c r="E51" s="59">
        <v>-12.024559999999999</v>
      </c>
      <c r="F51" s="59">
        <v>592.1516547658</v>
      </c>
    </row>
    <row r="52" spans="1:8" x14ac:dyDescent="0.25">
      <c r="A52" s="3" t="s">
        <v>101</v>
      </c>
      <c r="B52" s="65">
        <f>B46/B50*4</f>
        <v>3.5217363051967564E-2</v>
      </c>
      <c r="C52" s="65">
        <f t="shared" ref="C52:E52" si="5">C46/C50*4</f>
        <v>2.2039936118910735E-2</v>
      </c>
      <c r="D52" s="65">
        <f t="shared" si="5"/>
        <v>2.1370804777789444E-2</v>
      </c>
      <c r="E52" s="65">
        <f t="shared" si="5"/>
        <v>3.1641093399051884E-2</v>
      </c>
      <c r="F52" s="65">
        <f>F46/F50*4</f>
        <v>-0.22162463664541923</v>
      </c>
    </row>
    <row r="53" spans="1:8" x14ac:dyDescent="0.25">
      <c r="A53" s="5" t="s">
        <v>134</v>
      </c>
      <c r="B53" s="111">
        <f>(B46+B51)/B50*4</f>
        <v>3.5217363051967564E-2</v>
      </c>
      <c r="C53" s="111">
        <f t="shared" ref="C53:E53" si="6">(C46+C51)/C50*4</f>
        <v>2.2039936118910735E-2</v>
      </c>
      <c r="D53" s="111">
        <f t="shared" si="6"/>
        <v>2.1370804777789444E-2</v>
      </c>
      <c r="E53" s="111">
        <f t="shared" si="6"/>
        <v>2.6227129202829845E-2</v>
      </c>
      <c r="F53" s="111">
        <f>(F46+F51)/F50*4</f>
        <v>2.6040713033717515E-2</v>
      </c>
    </row>
    <row r="54" spans="1:8" x14ac:dyDescent="0.25">
      <c r="A54" s="4"/>
      <c r="B54" s="290"/>
      <c r="C54" s="28"/>
      <c r="D54" s="28"/>
      <c r="E54" s="28"/>
      <c r="F54" s="291"/>
    </row>
    <row r="55" spans="1:8" x14ac:dyDescent="0.25">
      <c r="B55" s="292"/>
      <c r="C55" s="28"/>
      <c r="D55" s="28"/>
      <c r="E55" s="28"/>
      <c r="F55" s="291"/>
    </row>
    <row r="56" spans="1:8" x14ac:dyDescent="0.25">
      <c r="A56" s="2" t="s">
        <v>109</v>
      </c>
      <c r="B56" s="64"/>
      <c r="C56" s="28"/>
      <c r="D56" s="28"/>
      <c r="E56" s="28"/>
      <c r="F56" s="64"/>
    </row>
    <row r="57" spans="1:8" x14ac:dyDescent="0.25">
      <c r="B57" s="64"/>
      <c r="C57" s="28"/>
      <c r="D57" s="28"/>
      <c r="E57" s="28"/>
      <c r="F57" s="64"/>
    </row>
    <row r="58" spans="1:8" x14ac:dyDescent="0.25">
      <c r="A58" s="1" t="s">
        <v>54</v>
      </c>
      <c r="B58" s="293">
        <v>7888.0985309899997</v>
      </c>
      <c r="C58" s="293">
        <v>6691.0339880399997</v>
      </c>
      <c r="D58" s="293">
        <v>7616.2825225500001</v>
      </c>
      <c r="E58" s="293">
        <v>7933.9034462099999</v>
      </c>
      <c r="F58" s="59">
        <v>8307.2079009900008</v>
      </c>
    </row>
    <row r="59" spans="1:8" x14ac:dyDescent="0.25">
      <c r="A59" s="1" t="s">
        <v>188</v>
      </c>
      <c r="B59" s="293">
        <v>8454.6781126400001</v>
      </c>
      <c r="C59" s="293">
        <v>7502.91213995</v>
      </c>
      <c r="D59" s="293">
        <v>7997.7837965899998</v>
      </c>
      <c r="E59" s="293">
        <v>8220.0755607800002</v>
      </c>
      <c r="F59" s="59">
        <v>9548.1394686299991</v>
      </c>
    </row>
    <row r="60" spans="1:8" x14ac:dyDescent="0.25">
      <c r="A60" s="3" t="s">
        <v>109</v>
      </c>
      <c r="B60" s="65">
        <f>B58/B59</f>
        <v>0.93298626226787429</v>
      </c>
      <c r="C60" s="65">
        <f t="shared" ref="C60:E60" si="7">C58/C59</f>
        <v>0.89179159548103004</v>
      </c>
      <c r="D60" s="65">
        <f t="shared" si="7"/>
        <v>0.95229912639015579</v>
      </c>
      <c r="E60" s="65">
        <f t="shared" si="7"/>
        <v>0.96518619415916351</v>
      </c>
      <c r="F60" s="65">
        <f>F58/F59</f>
        <v>0.87003420177124291</v>
      </c>
    </row>
    <row r="61" spans="1:8" x14ac:dyDescent="0.25">
      <c r="B61" s="290"/>
      <c r="C61" s="28"/>
      <c r="D61" s="28"/>
      <c r="E61" s="28"/>
      <c r="F61" s="291"/>
    </row>
    <row r="62" spans="1:8" x14ac:dyDescent="0.25">
      <c r="A62" s="2" t="s">
        <v>110</v>
      </c>
      <c r="B62" s="64"/>
      <c r="C62" s="28"/>
      <c r="D62" s="28"/>
      <c r="E62" s="28"/>
      <c r="F62" s="64"/>
    </row>
    <row r="63" spans="1:8" x14ac:dyDescent="0.25">
      <c r="B63" s="64"/>
      <c r="C63" s="28"/>
      <c r="D63" s="28"/>
      <c r="E63" s="28"/>
      <c r="F63" s="64"/>
    </row>
    <row r="64" spans="1:8" x14ac:dyDescent="0.25">
      <c r="A64" s="1" t="s">
        <v>62</v>
      </c>
      <c r="B64" s="294">
        <v>193.51779483000001</v>
      </c>
      <c r="C64" s="294">
        <v>187.18287156</v>
      </c>
      <c r="D64" s="294">
        <v>204.55524813000002</v>
      </c>
      <c r="E64" s="294">
        <v>222.37335457000003</v>
      </c>
      <c r="F64" s="294">
        <v>173.01818446999999</v>
      </c>
    </row>
    <row r="65" spans="1:17" x14ac:dyDescent="0.25">
      <c r="A65" s="1" t="s">
        <v>133</v>
      </c>
      <c r="B65" s="294">
        <v>0</v>
      </c>
      <c r="C65" s="294">
        <v>0</v>
      </c>
      <c r="D65" s="294">
        <v>0</v>
      </c>
      <c r="E65" s="294">
        <v>0</v>
      </c>
      <c r="F65" s="294">
        <f>F28</f>
        <v>69.226454000000004</v>
      </c>
    </row>
    <row r="66" spans="1:17" x14ac:dyDescent="0.25">
      <c r="A66" s="1"/>
      <c r="B66" s="294"/>
      <c r="C66" s="294"/>
      <c r="D66" s="294"/>
      <c r="E66" s="294"/>
      <c r="F66" s="294"/>
    </row>
    <row r="67" spans="1:17" x14ac:dyDescent="0.25">
      <c r="A67" s="1" t="s">
        <v>264</v>
      </c>
      <c r="B67" s="294">
        <v>724.3902301500035</v>
      </c>
      <c r="C67" s="294">
        <v>1516.9616272900055</v>
      </c>
      <c r="D67" s="294">
        <v>1301.8097159700026</v>
      </c>
      <c r="E67" s="294">
        <v>885.54580554999882</v>
      </c>
      <c r="F67" s="294">
        <v>999.83538822000105</v>
      </c>
    </row>
    <row r="68" spans="1:17" x14ac:dyDescent="0.25">
      <c r="A68" s="1" t="s">
        <v>265</v>
      </c>
      <c r="B68" s="294">
        <v>1028.4313421899976</v>
      </c>
      <c r="C68" s="294">
        <v>724.3902301500035</v>
      </c>
      <c r="D68" s="294">
        <v>1516.9616272900055</v>
      </c>
      <c r="E68" s="294">
        <v>1301.8097159700026</v>
      </c>
      <c r="F68" s="294">
        <v>885.54580554999882</v>
      </c>
    </row>
    <row r="69" spans="1:17" x14ac:dyDescent="0.25">
      <c r="A69" s="1" t="s">
        <v>266</v>
      </c>
      <c r="B69" s="294">
        <v>7022.0204690499995</v>
      </c>
      <c r="C69" s="294">
        <v>7185.214600899998</v>
      </c>
      <c r="D69" s="294">
        <v>7397.8299785000017</v>
      </c>
      <c r="E69" s="294">
        <v>8029.4805125799985</v>
      </c>
      <c r="F69" s="294">
        <v>8353.7982749700004</v>
      </c>
    </row>
    <row r="70" spans="1:17" x14ac:dyDescent="0.25">
      <c r="A70" s="1" t="s">
        <v>267</v>
      </c>
      <c r="B70" s="294">
        <v>7989.5178737300012</v>
      </c>
      <c r="C70" s="294">
        <v>7022.0204690499995</v>
      </c>
      <c r="D70" s="294">
        <v>7185.214600899998</v>
      </c>
      <c r="E70" s="294">
        <v>7397.8299785000017</v>
      </c>
      <c r="F70" s="294">
        <v>8029.4805125799985</v>
      </c>
    </row>
    <row r="71" spans="1:17" x14ac:dyDescent="0.25">
      <c r="A71" s="1"/>
      <c r="B71" s="294"/>
      <c r="C71" s="294"/>
      <c r="D71" s="294"/>
      <c r="E71" s="294"/>
      <c r="F71" s="294"/>
    </row>
    <row r="72" spans="1:17" x14ac:dyDescent="0.25">
      <c r="A72" s="1" t="s">
        <v>111</v>
      </c>
      <c r="B72" s="294">
        <f>AVERAGE(B67+B68,B69+B70)</f>
        <v>8382.1799575600016</v>
      </c>
      <c r="C72" s="294">
        <f>AVERAGE(C67+C68,C69+C70)</f>
        <v>8224.2934636950031</v>
      </c>
      <c r="D72" s="294">
        <f>AVERAGE(D67+D68,D69+D70)</f>
        <v>8700.9079613300037</v>
      </c>
      <c r="E72" s="294">
        <f>AVERAGE(E67+E68,E69+E70)</f>
        <v>8807.3330062999994</v>
      </c>
      <c r="F72" s="294">
        <f>AVERAGE(F67+F68,F69+F70)</f>
        <v>9134.3299906600005</v>
      </c>
    </row>
    <row r="73" spans="1:17" x14ac:dyDescent="0.25">
      <c r="A73" s="3" t="s">
        <v>110</v>
      </c>
      <c r="B73" s="65">
        <f>B64/B72*4</f>
        <v>9.2347239410179305E-2</v>
      </c>
      <c r="C73" s="65">
        <f>C64/C72*4</f>
        <v>9.103900408529568E-2</v>
      </c>
      <c r="D73" s="65">
        <f>D64/D72*4</f>
        <v>9.4038575762032131E-2</v>
      </c>
      <c r="E73" s="65">
        <f>E64/E72*4</f>
        <v>0.10099463908583155</v>
      </c>
      <c r="F73" s="65">
        <f>F64/F72*4</f>
        <v>7.5766119527940795E-2</v>
      </c>
    </row>
    <row r="74" spans="1:17" x14ac:dyDescent="0.25">
      <c r="A74" s="3" t="s">
        <v>276</v>
      </c>
      <c r="B74" s="65" t="s">
        <v>72</v>
      </c>
      <c r="C74" s="65" t="s">
        <v>72</v>
      </c>
      <c r="D74" s="65" t="s">
        <v>72</v>
      </c>
      <c r="E74" s="65" t="s">
        <v>72</v>
      </c>
      <c r="F74" s="65">
        <f>(F64+F65)/F72*4</f>
        <v>0.10608096651541997</v>
      </c>
    </row>
    <row r="75" spans="1:17" x14ac:dyDescent="0.25">
      <c r="B75" s="295"/>
      <c r="C75" s="28"/>
      <c r="D75" s="28"/>
      <c r="E75" s="28"/>
      <c r="F75" s="290"/>
    </row>
    <row r="76" spans="1:17" x14ac:dyDescent="0.25">
      <c r="A76" s="2" t="s">
        <v>132</v>
      </c>
      <c r="B76" s="64"/>
      <c r="C76" s="28"/>
      <c r="D76" s="28"/>
      <c r="E76" s="28"/>
      <c r="F76" s="64"/>
    </row>
    <row r="77" spans="1:17" x14ac:dyDescent="0.25">
      <c r="A77" s="2"/>
      <c r="B77" s="64"/>
      <c r="C77" s="28"/>
      <c r="D77" s="28"/>
      <c r="E77" s="28"/>
      <c r="F77" s="64"/>
      <c r="J77" s="90"/>
      <c r="L77" s="90"/>
    </row>
    <row r="78" spans="1:17" x14ac:dyDescent="0.25">
      <c r="A78" s="1" t="s">
        <v>129</v>
      </c>
      <c r="B78" s="296">
        <v>7374.5312237302442</v>
      </c>
      <c r="C78" s="296">
        <v>6468.2374002295574</v>
      </c>
      <c r="D78" s="296">
        <v>6481.3868056648316</v>
      </c>
      <c r="E78" s="296">
        <v>6642.8093785959281</v>
      </c>
      <c r="F78" s="296">
        <v>6471.0062206535358</v>
      </c>
      <c r="J78" s="90"/>
    </row>
    <row r="79" spans="1:17" x14ac:dyDescent="0.25">
      <c r="A79" s="1" t="s">
        <v>130</v>
      </c>
      <c r="B79" s="296">
        <v>842.06420181613771</v>
      </c>
      <c r="C79" s="296">
        <v>775.94796193850357</v>
      </c>
      <c r="D79" s="296">
        <v>728.93021647137357</v>
      </c>
      <c r="E79" s="296">
        <v>768.55123378618919</v>
      </c>
      <c r="F79" s="296">
        <v>891.14153117446676</v>
      </c>
      <c r="J79" s="90"/>
    </row>
    <row r="80" spans="1:17" x14ac:dyDescent="0.25">
      <c r="A80" s="1" t="s">
        <v>131</v>
      </c>
      <c r="B80" s="296">
        <v>238.08268709361872</v>
      </c>
      <c r="C80" s="296">
        <v>258.72677778193929</v>
      </c>
      <c r="D80" s="296">
        <v>787.46677445379623</v>
      </c>
      <c r="E80" s="296">
        <v>808.71494839788011</v>
      </c>
      <c r="F80" s="296">
        <v>2186.1117163920012</v>
      </c>
      <c r="J80" s="90"/>
      <c r="K80" s="90"/>
      <c r="M80" s="90"/>
      <c r="N80" s="90"/>
      <c r="O80" s="90"/>
      <c r="Q80" s="90"/>
    </row>
    <row r="81" spans="1:15" x14ac:dyDescent="0.25">
      <c r="A81" s="1" t="s">
        <v>123</v>
      </c>
      <c r="B81" s="296">
        <v>175.3156605354763</v>
      </c>
      <c r="C81" s="296">
        <v>193.86806483882111</v>
      </c>
      <c r="D81" s="296">
        <v>197.84988019001864</v>
      </c>
      <c r="E81" s="296">
        <v>202.42349318346518</v>
      </c>
      <c r="F81" s="296">
        <v>195.56861941212654</v>
      </c>
      <c r="J81" s="90"/>
      <c r="K81" s="90"/>
      <c r="L81" s="90"/>
      <c r="N81" s="90"/>
      <c r="O81" s="90"/>
    </row>
    <row r="82" spans="1:15" x14ac:dyDescent="0.25">
      <c r="A82" s="1" t="s">
        <v>124</v>
      </c>
      <c r="B82" s="296">
        <v>150.58353411344495</v>
      </c>
      <c r="C82" s="296">
        <v>138.79871152472498</v>
      </c>
      <c r="D82" s="296">
        <v>131.8113752501244</v>
      </c>
      <c r="E82" s="296">
        <v>141.16776629121802</v>
      </c>
      <c r="F82" s="296">
        <v>168.08149360113109</v>
      </c>
    </row>
    <row r="83" spans="1:15" x14ac:dyDescent="0.25">
      <c r="A83" s="1" t="s">
        <v>125</v>
      </c>
      <c r="B83" s="296">
        <v>139.26104426107881</v>
      </c>
      <c r="C83" s="296">
        <v>148.2248945364542</v>
      </c>
      <c r="D83" s="296">
        <v>482.78463886965818</v>
      </c>
      <c r="E83" s="296">
        <v>478.75432280531533</v>
      </c>
      <c r="F83" s="296">
        <v>1154.9830960714637</v>
      </c>
      <c r="J83" s="90"/>
    </row>
    <row r="84" spans="1:15" x14ac:dyDescent="0.25">
      <c r="A84" s="3" t="s">
        <v>126</v>
      </c>
      <c r="B84" s="65">
        <f>B81/B78</f>
        <v>2.3773126076317125E-2</v>
      </c>
      <c r="C84" s="65">
        <f t="shared" ref="C84:E84" si="8">C81/C78</f>
        <v>2.997231747120796E-2</v>
      </c>
      <c r="D84" s="65">
        <f t="shared" si="8"/>
        <v>3.052585598148452E-2</v>
      </c>
      <c r="E84" s="65">
        <f t="shared" si="8"/>
        <v>3.0472572920081424E-2</v>
      </c>
      <c r="F84" s="65">
        <f>F81/F78</f>
        <v>3.02222888903938E-2</v>
      </c>
    </row>
    <row r="85" spans="1:15" x14ac:dyDescent="0.25">
      <c r="A85" s="3" t="s">
        <v>127</v>
      </c>
      <c r="B85" s="65">
        <f t="shared" ref="B85:E86" si="9">B82/B79</f>
        <v>0.17882666640936773</v>
      </c>
      <c r="C85" s="65">
        <f t="shared" si="9"/>
        <v>0.17887631430588799</v>
      </c>
      <c r="D85" s="65">
        <f t="shared" si="9"/>
        <v>0.18082852414624914</v>
      </c>
      <c r="E85" s="65">
        <f t="shared" si="9"/>
        <v>0.18368035868704474</v>
      </c>
      <c r="F85" s="65">
        <f>F82/F79</f>
        <v>0.18861369122771168</v>
      </c>
      <c r="H85" s="6"/>
      <c r="I85" s="6"/>
      <c r="J85" s="6"/>
      <c r="K85" s="6"/>
    </row>
    <row r="86" spans="1:15" x14ac:dyDescent="0.25">
      <c r="A86" s="3" t="s">
        <v>128</v>
      </c>
      <c r="B86" s="65">
        <f t="shared" si="9"/>
        <v>0.58492721987096308</v>
      </c>
      <c r="C86" s="65">
        <f t="shared" si="9"/>
        <v>0.57290125052839125</v>
      </c>
      <c r="D86" s="65">
        <f t="shared" si="9"/>
        <v>0.61308572568604935</v>
      </c>
      <c r="E86" s="65">
        <f t="shared" si="9"/>
        <v>0.59199390805593555</v>
      </c>
      <c r="F86" s="65">
        <f>F83/F80</f>
        <v>0.52832757237936079</v>
      </c>
      <c r="H86" s="6"/>
      <c r="I86" s="6"/>
      <c r="J86" s="6"/>
      <c r="K86" s="6"/>
    </row>
    <row r="87" spans="1:15" x14ac:dyDescent="0.25">
      <c r="B87" s="286"/>
      <c r="C87" s="28"/>
      <c r="D87" s="28"/>
      <c r="E87" s="208"/>
      <c r="F87" s="286"/>
      <c r="H87" s="85"/>
      <c r="I87" s="6"/>
      <c r="J87" s="6"/>
      <c r="K87" s="6"/>
    </row>
    <row r="88" spans="1:15" x14ac:dyDescent="0.25">
      <c r="A88" s="2" t="s">
        <v>113</v>
      </c>
      <c r="B88" s="64"/>
      <c r="C88" s="28"/>
      <c r="D88" s="28"/>
      <c r="E88" s="297"/>
      <c r="F88" s="64"/>
      <c r="H88" s="85"/>
      <c r="I88" s="6"/>
      <c r="J88" s="6"/>
      <c r="K88" s="6"/>
    </row>
    <row r="89" spans="1:15" x14ac:dyDescent="0.25">
      <c r="B89" s="64"/>
      <c r="C89" s="28"/>
      <c r="D89" s="28"/>
      <c r="E89" s="297"/>
      <c r="F89" s="64"/>
      <c r="H89" s="85"/>
      <c r="I89" s="6"/>
      <c r="J89" s="6"/>
      <c r="K89" s="6"/>
    </row>
    <row r="90" spans="1:15" x14ac:dyDescent="0.25">
      <c r="A90" s="1" t="s">
        <v>136</v>
      </c>
      <c r="B90" s="293">
        <v>209.33</v>
      </c>
      <c r="C90" s="293">
        <v>196.68</v>
      </c>
      <c r="D90" s="293">
        <v>196.38</v>
      </c>
      <c r="E90" s="293">
        <v>204.3</v>
      </c>
      <c r="F90" s="293">
        <v>200.68</v>
      </c>
      <c r="H90" s="85"/>
      <c r="I90" s="6"/>
      <c r="J90" s="6"/>
      <c r="K90" s="6"/>
    </row>
    <row r="91" spans="1:15" x14ac:dyDescent="0.25">
      <c r="A91" s="1" t="s">
        <v>135</v>
      </c>
      <c r="B91" s="60">
        <v>6306.550100227063</v>
      </c>
      <c r="C91" s="60">
        <v>5871.3853189483898</v>
      </c>
      <c r="D91" s="60">
        <v>5928.3292192334957</v>
      </c>
      <c r="E91" s="60">
        <v>6136.8458190578285</v>
      </c>
      <c r="F91" s="60">
        <v>6246.2537329295747</v>
      </c>
      <c r="G91" s="86"/>
      <c r="H91" s="85"/>
      <c r="I91" s="6"/>
      <c r="J91" s="6"/>
      <c r="K91" s="6"/>
    </row>
    <row r="92" spans="1:15" x14ac:dyDescent="0.25">
      <c r="A92" s="3" t="s">
        <v>113</v>
      </c>
      <c r="B92" s="62">
        <f>B90/B91*4</f>
        <v>0.13276989585317858</v>
      </c>
      <c r="C92" s="62">
        <f t="shared" ref="C92:F92" si="10">C90/C91*4</f>
        <v>0.13399222794338894</v>
      </c>
      <c r="D92" s="62">
        <f t="shared" si="10"/>
        <v>0.13250276274325465</v>
      </c>
      <c r="E92" s="62">
        <f t="shared" si="10"/>
        <v>0.13316286967194205</v>
      </c>
      <c r="F92" s="62">
        <f t="shared" si="10"/>
        <v>0.12851223058201222</v>
      </c>
      <c r="G92" s="6"/>
      <c r="H92" s="6"/>
      <c r="I92" s="6"/>
      <c r="J92" s="6"/>
      <c r="K92" s="6"/>
    </row>
    <row r="93" spans="1:15" x14ac:dyDescent="0.25">
      <c r="A93" s="1"/>
      <c r="B93" s="298"/>
      <c r="C93" s="28"/>
      <c r="D93" s="28"/>
      <c r="E93" s="208"/>
      <c r="F93" s="299"/>
      <c r="G93" s="6"/>
      <c r="H93" s="6"/>
      <c r="I93" s="6"/>
      <c r="J93" s="6"/>
      <c r="K93" s="6"/>
    </row>
    <row r="94" spans="1:15" x14ac:dyDescent="0.25">
      <c r="A94" s="2" t="s">
        <v>112</v>
      </c>
      <c r="B94" s="64"/>
      <c r="C94" s="28"/>
      <c r="D94" s="28"/>
      <c r="E94" s="208"/>
      <c r="F94" s="64"/>
      <c r="G94" s="6"/>
      <c r="H94" s="6"/>
      <c r="I94" s="6"/>
      <c r="J94" s="6"/>
      <c r="K94" s="6"/>
    </row>
    <row r="95" spans="1:15" x14ac:dyDescent="0.25">
      <c r="B95" s="64"/>
      <c r="C95" s="28"/>
      <c r="D95" s="28"/>
      <c r="E95" s="208"/>
      <c r="F95" s="64"/>
      <c r="G95" s="6"/>
      <c r="H95" s="6"/>
      <c r="I95" s="6"/>
      <c r="J95" s="6"/>
      <c r="K95" s="6"/>
    </row>
    <row r="96" spans="1:15" x14ac:dyDescent="0.25">
      <c r="A96" s="1" t="s">
        <v>137</v>
      </c>
      <c r="B96" s="293">
        <v>21.67</v>
      </c>
      <c r="C96" s="293">
        <v>19.559999999999999</v>
      </c>
      <c r="D96" s="293">
        <v>19.18</v>
      </c>
      <c r="E96" s="293">
        <v>19.21</v>
      </c>
      <c r="F96" s="293">
        <v>22.07</v>
      </c>
      <c r="G96" s="6"/>
      <c r="H96" s="6"/>
      <c r="I96" s="6"/>
      <c r="J96" s="6"/>
      <c r="K96" s="6"/>
    </row>
    <row r="97" spans="1:11" x14ac:dyDescent="0.25">
      <c r="A97" s="1" t="s">
        <v>138</v>
      </c>
      <c r="B97" s="60">
        <v>545.49282156678589</v>
      </c>
      <c r="C97" s="60">
        <v>524.75596918032932</v>
      </c>
      <c r="D97" s="60">
        <v>508.73695570338248</v>
      </c>
      <c r="E97" s="60">
        <v>527.51188266262329</v>
      </c>
      <c r="F97" s="60">
        <v>615.53797373964801</v>
      </c>
      <c r="G97" s="6"/>
      <c r="H97" s="6"/>
      <c r="I97" s="6"/>
      <c r="J97" s="6"/>
      <c r="K97" s="6"/>
    </row>
    <row r="98" spans="1:11" x14ac:dyDescent="0.25">
      <c r="A98" s="3" t="s">
        <v>112</v>
      </c>
      <c r="B98" s="62">
        <f>B96/B97*4</f>
        <v>0.15890218271073542</v>
      </c>
      <c r="C98" s="62">
        <f t="shared" ref="C98:F98" si="11">C96/C97*4</f>
        <v>0.14909787519370413</v>
      </c>
      <c r="D98" s="62">
        <f t="shared" si="11"/>
        <v>0.15080484942149822</v>
      </c>
      <c r="E98" s="62">
        <f t="shared" si="11"/>
        <v>0.14566496514192073</v>
      </c>
      <c r="F98" s="62">
        <f t="shared" si="11"/>
        <v>0.14341925886986703</v>
      </c>
      <c r="G98" s="6"/>
      <c r="H98" s="6"/>
      <c r="I98" s="6"/>
      <c r="J98" s="6"/>
      <c r="K98" s="6"/>
    </row>
    <row r="99" spans="1:11" x14ac:dyDescent="0.25">
      <c r="B99" s="298"/>
      <c r="C99" s="28"/>
      <c r="D99" s="28"/>
      <c r="E99" s="208"/>
      <c r="F99" s="300"/>
      <c r="G99" s="6"/>
      <c r="H99" s="6"/>
      <c r="I99" s="6"/>
      <c r="J99" s="6"/>
      <c r="K99" s="6"/>
    </row>
    <row r="100" spans="1:11" x14ac:dyDescent="0.25">
      <c r="A100" s="2" t="s">
        <v>115</v>
      </c>
      <c r="B100" s="64"/>
      <c r="C100" s="28"/>
      <c r="D100" s="28"/>
      <c r="E100" s="208"/>
      <c r="F100" s="64"/>
      <c r="G100" s="6"/>
      <c r="H100" s="6"/>
      <c r="I100" s="6"/>
      <c r="J100" s="6"/>
      <c r="K100" s="6"/>
    </row>
    <row r="101" spans="1:11" x14ac:dyDescent="0.25">
      <c r="B101" s="64"/>
      <c r="C101" s="28"/>
      <c r="D101" s="28"/>
      <c r="E101" s="208"/>
      <c r="F101" s="64"/>
      <c r="G101" s="6"/>
      <c r="H101" s="6"/>
      <c r="I101" s="6"/>
      <c r="J101" s="6"/>
      <c r="K101" s="6"/>
    </row>
    <row r="102" spans="1:11" x14ac:dyDescent="0.25">
      <c r="A102" s="1" t="s">
        <v>117</v>
      </c>
      <c r="B102" s="296">
        <v>19.87</v>
      </c>
      <c r="C102" s="296">
        <v>10.86</v>
      </c>
      <c r="D102" s="296">
        <v>10.91</v>
      </c>
      <c r="E102" s="296">
        <v>11.92</v>
      </c>
      <c r="F102" s="296">
        <v>12.22</v>
      </c>
      <c r="G102" s="6"/>
      <c r="H102" s="6"/>
      <c r="I102" s="6"/>
      <c r="J102" s="6"/>
      <c r="K102" s="6"/>
    </row>
    <row r="103" spans="1:11" x14ac:dyDescent="0.25">
      <c r="A103" s="1"/>
      <c r="B103" s="296"/>
      <c r="C103" s="296"/>
      <c r="D103" s="296"/>
      <c r="E103" s="296"/>
      <c r="F103" s="296"/>
      <c r="G103" s="6"/>
      <c r="H103" s="6"/>
      <c r="I103" s="6"/>
      <c r="J103" s="6"/>
      <c r="K103" s="6"/>
    </row>
    <row r="104" spans="1:11" x14ac:dyDescent="0.25">
      <c r="A104" s="1" t="s">
        <v>270</v>
      </c>
      <c r="B104" s="296">
        <v>6691.0339880400006</v>
      </c>
      <c r="C104" s="296">
        <v>7616.2825225500001</v>
      </c>
      <c r="D104" s="296">
        <v>7933.9034462100008</v>
      </c>
      <c r="E104" s="296">
        <v>8307.2079009900008</v>
      </c>
      <c r="F104" s="296">
        <v>9114.9360235900003</v>
      </c>
      <c r="G104" s="6"/>
      <c r="H104" s="6"/>
      <c r="I104" s="6"/>
      <c r="J104" s="6"/>
      <c r="K104" s="6"/>
    </row>
    <row r="105" spans="1:11" x14ac:dyDescent="0.25">
      <c r="A105" s="1" t="s">
        <v>271</v>
      </c>
      <c r="B105" s="296">
        <v>7888.0985309899997</v>
      </c>
      <c r="C105" s="296">
        <v>6691.0339880400006</v>
      </c>
      <c r="D105" s="296">
        <v>7616.2825225500001</v>
      </c>
      <c r="E105" s="296">
        <v>7933.9034462100008</v>
      </c>
      <c r="F105" s="296">
        <v>8307.2079009900008</v>
      </c>
      <c r="G105" s="6"/>
      <c r="H105" s="6"/>
      <c r="I105" s="6"/>
      <c r="J105" s="6"/>
      <c r="K105" s="6"/>
    </row>
    <row r="106" spans="1:11" x14ac:dyDescent="0.25">
      <c r="A106" s="1" t="s">
        <v>116</v>
      </c>
      <c r="B106" s="296">
        <f>AVERAGE(B104:B105)</f>
        <v>7289.5662595150006</v>
      </c>
      <c r="C106" s="296">
        <f t="shared" ref="C106:F106" si="12">AVERAGE(C104:C105)</f>
        <v>7153.6582552950003</v>
      </c>
      <c r="D106" s="296">
        <f t="shared" si="12"/>
        <v>7775.0929843800004</v>
      </c>
      <c r="E106" s="296">
        <f t="shared" si="12"/>
        <v>8120.5556736000008</v>
      </c>
      <c r="F106" s="296">
        <f t="shared" si="12"/>
        <v>8711.0719622899996</v>
      </c>
      <c r="G106" s="6"/>
      <c r="H106" s="6"/>
      <c r="I106" s="6"/>
      <c r="J106" s="6"/>
      <c r="K106" s="6"/>
    </row>
    <row r="107" spans="1:11" x14ac:dyDescent="0.25">
      <c r="A107" s="3" t="s">
        <v>115</v>
      </c>
      <c r="B107" s="65">
        <f>(B102/B106)*4</f>
        <v>1.0903255031978826E-2</v>
      </c>
      <c r="C107" s="65">
        <f t="shared" ref="C107:E107" si="13">(C102/C106)*4</f>
        <v>6.0724175589247009E-3</v>
      </c>
      <c r="D107" s="65">
        <f t="shared" si="13"/>
        <v>5.6127946106460528E-3</v>
      </c>
      <c r="E107" s="65">
        <f t="shared" si="13"/>
        <v>5.8715193782868953E-3</v>
      </c>
      <c r="F107" s="65">
        <f>(F102/F106)*4</f>
        <v>5.6112497074527947E-3</v>
      </c>
      <c r="G107" s="6"/>
      <c r="H107" s="6"/>
      <c r="I107" s="6"/>
      <c r="J107" s="6"/>
      <c r="K107" s="6"/>
    </row>
    <row r="108" spans="1:11" x14ac:dyDescent="0.25">
      <c r="B108" s="298"/>
      <c r="C108" s="28"/>
      <c r="D108" s="28"/>
      <c r="E108" s="208"/>
      <c r="F108" s="299"/>
    </row>
    <row r="109" spans="1:11" x14ac:dyDescent="0.25">
      <c r="A109" s="223" t="s">
        <v>217</v>
      </c>
      <c r="B109" s="28"/>
      <c r="C109" s="28"/>
      <c r="D109" s="28"/>
      <c r="E109" s="28"/>
      <c r="F109" s="28"/>
    </row>
    <row r="110" spans="1:11" x14ac:dyDescent="0.25">
      <c r="B110" s="28"/>
      <c r="C110" s="28"/>
      <c r="D110" s="28"/>
      <c r="E110" s="28"/>
      <c r="F110" s="28"/>
    </row>
    <row r="111" spans="1:11" x14ac:dyDescent="0.25">
      <c r="A111" t="s">
        <v>220</v>
      </c>
      <c r="B111" s="293">
        <v>413.02509099999997</v>
      </c>
      <c r="C111" s="293">
        <v>436.42565999999999</v>
      </c>
      <c r="D111" s="293">
        <v>943.74246573750111</v>
      </c>
      <c r="E111" s="293">
        <v>1062.4223921620739</v>
      </c>
      <c r="F111" s="302">
        <v>2439.6359550000002</v>
      </c>
    </row>
    <row r="112" spans="1:11" x14ac:dyDescent="0.25">
      <c r="A112" t="s">
        <v>218</v>
      </c>
      <c r="B112" s="293">
        <v>-174.94240500000001</v>
      </c>
      <c r="C112" s="293">
        <v>-177.69886399999999</v>
      </c>
      <c r="D112" s="293">
        <v>-156.275226</v>
      </c>
      <c r="E112" s="293">
        <v>-253.70568247840001</v>
      </c>
      <c r="F112" s="302">
        <v>-253.52600000000001</v>
      </c>
    </row>
    <row r="113" spans="1:6" x14ac:dyDescent="0.25">
      <c r="A113" t="s">
        <v>221</v>
      </c>
      <c r="B113" s="293">
        <f>SUM(B111:B112)</f>
        <v>238.08268599999997</v>
      </c>
      <c r="C113" s="293">
        <f>SUM(C111:C112)</f>
        <v>258.72679600000004</v>
      </c>
      <c r="D113" s="293">
        <f t="shared" ref="D113:E113" si="14">SUM(D111:D112)</f>
        <v>787.46723973750113</v>
      </c>
      <c r="E113" s="293">
        <f t="shared" si="14"/>
        <v>808.71670968367391</v>
      </c>
      <c r="F113" s="302">
        <f t="shared" ref="F113" si="15">SUM(F111:F112)</f>
        <v>2186.1099550000004</v>
      </c>
    </row>
    <row r="114" spans="1:6" x14ac:dyDescent="0.25">
      <c r="A114" t="s">
        <v>219</v>
      </c>
      <c r="B114" s="293">
        <v>8454.6781126400001</v>
      </c>
      <c r="C114" s="293">
        <v>7502.91213995</v>
      </c>
      <c r="D114" s="293">
        <v>7997.7837965899998</v>
      </c>
      <c r="E114" s="293">
        <v>8220.0755607800002</v>
      </c>
      <c r="F114" s="302">
        <v>9548.1394686299991</v>
      </c>
    </row>
    <row r="115" spans="1:6" x14ac:dyDescent="0.25">
      <c r="A115" s="3" t="s">
        <v>217</v>
      </c>
      <c r="B115" s="65">
        <f>B111/B114</f>
        <v>4.8851663599411899E-2</v>
      </c>
      <c r="C115" s="65">
        <f t="shared" ref="C115:E115" si="16">C111/C114</f>
        <v>5.8167502412324448E-2</v>
      </c>
      <c r="D115" s="65">
        <f t="shared" si="16"/>
        <v>0.11800049735526519</v>
      </c>
      <c r="E115" s="65">
        <f t="shared" si="16"/>
        <v>0.12924727811884748</v>
      </c>
      <c r="F115" s="62">
        <f t="shared" ref="F115" si="17">F111/F114</f>
        <v>0.25550904058485102</v>
      </c>
    </row>
    <row r="116" spans="1:6" x14ac:dyDescent="0.25">
      <c r="A116" s="3" t="s">
        <v>202</v>
      </c>
      <c r="B116" s="65">
        <f>B113/B114</f>
        <v>2.8159875849567723E-2</v>
      </c>
      <c r="C116" s="65">
        <f t="shared" ref="C116:E116" si="18">C113/C114</f>
        <v>3.4483516689790827E-2</v>
      </c>
      <c r="D116" s="65">
        <f t="shared" si="18"/>
        <v>9.8460681079332507E-2</v>
      </c>
      <c r="E116" s="65">
        <f t="shared" si="18"/>
        <v>9.8383123573980269E-2</v>
      </c>
      <c r="F116" s="62">
        <f t="shared" ref="F116" si="19">F113/F114</f>
        <v>0.22895664251474021</v>
      </c>
    </row>
    <row r="117" spans="1:6" x14ac:dyDescent="0.25">
      <c r="B117" s="28"/>
      <c r="C117" s="28"/>
      <c r="D117" s="28"/>
      <c r="E117" s="28"/>
      <c r="F117" s="28"/>
    </row>
    <row r="118" spans="1:6" x14ac:dyDescent="0.25">
      <c r="B118" s="28"/>
      <c r="C118" s="28"/>
      <c r="D118" s="28"/>
      <c r="E118" s="28"/>
      <c r="F118" s="28"/>
    </row>
    <row r="119" spans="1:6" x14ac:dyDescent="0.25">
      <c r="B119" s="28"/>
      <c r="C119" s="28"/>
      <c r="D119" s="28"/>
      <c r="E119" s="28"/>
      <c r="F119" s="28"/>
    </row>
    <row r="120" spans="1:6" x14ac:dyDescent="0.25">
      <c r="B120" s="28"/>
      <c r="C120" s="28"/>
      <c r="D120" s="28"/>
      <c r="E120" s="28"/>
      <c r="F120" s="28"/>
    </row>
    <row r="121" spans="1:6" x14ac:dyDescent="0.25">
      <c r="B121" s="28"/>
      <c r="C121" s="28"/>
      <c r="D121" s="28"/>
      <c r="E121" s="28"/>
      <c r="F121" s="28"/>
    </row>
    <row r="122" spans="1:6" x14ac:dyDescent="0.25">
      <c r="B122" s="294"/>
      <c r="C122" s="294"/>
      <c r="D122" s="28"/>
      <c r="E122" s="28"/>
      <c r="F122" s="28"/>
    </row>
    <row r="123" spans="1:6" x14ac:dyDescent="0.25">
      <c r="B123" s="301"/>
      <c r="C123" s="301"/>
      <c r="D123" s="28"/>
      <c r="E123" s="28"/>
      <c r="F123" s="28"/>
    </row>
    <row r="124" spans="1:6" x14ac:dyDescent="0.25">
      <c r="B124" s="299"/>
      <c r="C124" s="299"/>
      <c r="D124" s="28"/>
      <c r="E124" s="28"/>
      <c r="F124" s="28"/>
    </row>
    <row r="125" spans="1:6" x14ac:dyDescent="0.25">
      <c r="B125" s="28"/>
      <c r="C125" s="28"/>
      <c r="D125" s="28"/>
      <c r="E125" s="28"/>
      <c r="F125" s="28"/>
    </row>
    <row r="126" spans="1:6" x14ac:dyDescent="0.25">
      <c r="B126" s="28"/>
      <c r="C126" s="28"/>
      <c r="D126" s="28"/>
      <c r="E126" s="28"/>
      <c r="F126" s="28"/>
    </row>
    <row r="127" spans="1:6" x14ac:dyDescent="0.25">
      <c r="B127" s="28"/>
      <c r="C127" s="28"/>
      <c r="D127" s="28"/>
      <c r="E127" s="28"/>
      <c r="F127" s="28"/>
    </row>
    <row r="128" spans="1:6" x14ac:dyDescent="0.25">
      <c r="B128" s="28"/>
      <c r="C128" s="28"/>
      <c r="D128" s="28"/>
      <c r="E128" s="28"/>
      <c r="F128" s="28"/>
    </row>
    <row r="129" spans="2:6" x14ac:dyDescent="0.25">
      <c r="B129" s="28"/>
      <c r="C129" s="28"/>
      <c r="D129" s="28"/>
      <c r="E129" s="28"/>
      <c r="F129" s="2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P&amp;L_BS</vt:lpstr>
      <vt:lpstr>Cash flow</vt:lpstr>
      <vt:lpstr>Notes</vt:lpstr>
      <vt:lpstr>APM</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Angelica Rehnlund</cp:lastModifiedBy>
  <cp:lastPrinted>2021-10-25T09:52:18Z</cp:lastPrinted>
  <dcterms:created xsi:type="dcterms:W3CDTF">2019-10-16T12:44:36Z</dcterms:created>
  <dcterms:modified xsi:type="dcterms:W3CDTF">2022-10-26T18:03:32Z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